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epanovams\Desktop\"/>
    </mc:Choice>
  </mc:AlternateContent>
  <workbookProtection workbookAlgorithmName="SHA-512" workbookHashValue="SVfX8VYvsrFLCU9Ewwem36oLlzi8I4ZxM7mmHhI7hNOXSAZcvYc+pT4/BB0u0JOXwak1m7wTRUOFUjp5U40M9g==" workbookSaltValue="Vdkw1iol3r0vw5mesJb6kQ==" workbookSpinCount="100000" lockStructure="1"/>
  <bookViews>
    <workbookView xWindow="360" yWindow="135" windowWidth="15480" windowHeight="9090"/>
  </bookViews>
  <sheets>
    <sheet name="Ведомость" sheetId="1" r:id="rId1"/>
    <sheet name="Накладная" sheetId="4" r:id="rId2"/>
    <sheet name="Квитанция" sheetId="5" r:id="rId3"/>
    <sheet name="стр.7" sheetId="2" state="hidden" r:id="rId4"/>
    <sheet name="Лист1" sheetId="6" state="hidden" r:id="rId5"/>
  </sheets>
  <calcPr calcId="162913" refMode="R1C1"/>
</workbook>
</file>

<file path=xl/calcChain.xml><?xml version="1.0" encoding="utf-8"?>
<calcChain xmlns="http://schemas.openxmlformats.org/spreadsheetml/2006/main">
  <c r="M4" i="4" l="1"/>
  <c r="F2" i="5"/>
  <c r="F2" i="4"/>
  <c r="G11" i="1"/>
  <c r="L13" i="5"/>
  <c r="L13" i="4"/>
  <c r="L32" i="4" l="1"/>
  <c r="L30" i="1"/>
  <c r="L27" i="1"/>
  <c r="H32" i="4"/>
  <c r="H29" i="4"/>
  <c r="L29" i="4" s="1"/>
  <c r="L26" i="1" l="1"/>
  <c r="J20" i="4" l="1"/>
  <c r="A25" i="5"/>
  <c r="M14" i="5"/>
  <c r="M15" i="5"/>
  <c r="L14" i="5"/>
  <c r="L15" i="5"/>
  <c r="K13" i="5"/>
  <c r="K15" i="5"/>
  <c r="A15" i="5"/>
  <c r="A13" i="5"/>
  <c r="M14" i="4"/>
  <c r="M15" i="4"/>
  <c r="L14" i="4"/>
  <c r="L15" i="4"/>
  <c r="K15" i="4"/>
  <c r="A15" i="4"/>
  <c r="K13" i="4"/>
  <c r="A13" i="4"/>
  <c r="J2" i="4"/>
  <c r="E20" i="5"/>
  <c r="F20" i="4"/>
  <c r="A19" i="4"/>
  <c r="A19" i="5"/>
  <c r="B11" i="5"/>
  <c r="G10" i="5"/>
  <c r="G11" i="5" s="1"/>
  <c r="A10" i="5"/>
  <c r="A7" i="5"/>
  <c r="B11" i="4"/>
  <c r="G10" i="4"/>
  <c r="H46" i="4"/>
  <c r="L46" i="4" s="1"/>
  <c r="H45" i="4"/>
  <c r="L45" i="4" s="1"/>
  <c r="H44" i="4"/>
  <c r="L44" i="4" s="1"/>
  <c r="H43" i="4"/>
  <c r="L43" i="4" s="1"/>
  <c r="H42" i="4"/>
  <c r="L42" i="4" s="1"/>
  <c r="H41" i="4"/>
  <c r="L41" i="4" s="1"/>
  <c r="H40" i="4"/>
  <c r="L40" i="4" s="1"/>
  <c r="H39" i="4"/>
  <c r="L39" i="4" s="1"/>
  <c r="H30" i="4"/>
  <c r="L30" i="4" s="1"/>
  <c r="H31" i="4"/>
  <c r="L31" i="4" s="1"/>
  <c r="H33" i="4"/>
  <c r="L33" i="4" s="1"/>
  <c r="H34" i="4"/>
  <c r="L34" i="4" s="1"/>
  <c r="H35" i="4"/>
  <c r="L35" i="4" s="1"/>
  <c r="H36" i="4"/>
  <c r="L36" i="4" s="1"/>
  <c r="H28" i="4"/>
  <c r="L28" i="4" s="1"/>
  <c r="A10" i="4"/>
  <c r="A7" i="4"/>
  <c r="L34" i="1"/>
  <c r="L33" i="1"/>
  <c r="L32" i="1"/>
  <c r="L31" i="1"/>
  <c r="L28" i="1"/>
  <c r="L29" i="1"/>
  <c r="M12" i="2"/>
  <c r="B9" i="2"/>
  <c r="N3" i="2"/>
  <c r="Q4" i="2" s="1"/>
  <c r="G11" i="4"/>
  <c r="L37" i="1"/>
  <c r="L38" i="1"/>
  <c r="L39" i="1"/>
  <c r="L40" i="1"/>
  <c r="L41" i="1"/>
  <c r="L42" i="1"/>
  <c r="L43" i="1"/>
  <c r="L44" i="1"/>
  <c r="M4" i="5"/>
  <c r="J2" i="5"/>
  <c r="L35" i="1" l="1"/>
  <c r="L37" i="4"/>
  <c r="L45" i="1"/>
  <c r="S4" i="2"/>
  <c r="S3" i="2"/>
  <c r="L47" i="4"/>
  <c r="L49" i="4" s="1"/>
  <c r="R3" i="2"/>
  <c r="P3" i="2"/>
  <c r="L47" i="1" l="1"/>
  <c r="L7" i="1" s="1"/>
  <c r="M13" i="1" s="1"/>
  <c r="M13" i="5" s="1"/>
  <c r="Q3" i="2"/>
  <c r="K4" i="2" s="1"/>
  <c r="L7" i="4"/>
  <c r="M13" i="4" s="1"/>
  <c r="L7" i="5" l="1"/>
  <c r="E2" i="2"/>
  <c r="E13" i="2" s="1"/>
  <c r="A29" i="2" s="1"/>
  <c r="B29" i="2" s="1"/>
  <c r="E29" i="2" s="1"/>
  <c r="A28" i="2" l="1"/>
  <c r="B28" i="2" s="1"/>
  <c r="A31" i="2"/>
  <c r="C31" i="2" s="1"/>
  <c r="E31" i="2" s="1"/>
  <c r="C32" i="2" l="1"/>
  <c r="E32" i="2" s="1"/>
  <c r="A27" i="2"/>
  <c r="A25" i="2" s="1"/>
  <c r="C28" i="2"/>
  <c r="E28" i="2" s="1"/>
  <c r="C29" i="2"/>
  <c r="G17" i="2" l="1"/>
  <c r="A12" i="2"/>
  <c r="B27" i="2"/>
  <c r="C27" i="2" s="1"/>
  <c r="F29" i="2"/>
  <c r="D29" i="2"/>
  <c r="B25" i="2"/>
  <c r="E25" i="2" s="1"/>
  <c r="A24" i="2"/>
  <c r="E27" i="2" l="1"/>
  <c r="E30" i="2"/>
  <c r="A23" i="2"/>
  <c r="B24" i="2"/>
  <c r="A21" i="2" l="1"/>
  <c r="B23" i="2"/>
  <c r="C25" i="2"/>
  <c r="C24" i="2"/>
  <c r="E24" i="2" s="1"/>
  <c r="E26" i="2" l="1"/>
  <c r="E23" i="2"/>
  <c r="C23" i="2"/>
  <c r="D25" i="2"/>
  <c r="F25" i="2"/>
  <c r="A20" i="2"/>
  <c r="B21" i="2"/>
  <c r="A19" i="2" l="1"/>
  <c r="B20" i="2"/>
  <c r="F26" i="2"/>
  <c r="A10" i="2" s="1"/>
  <c r="E21" i="2"/>
  <c r="B19" i="2" l="1"/>
  <c r="A17" i="2"/>
  <c r="C20" i="2"/>
  <c r="E20" i="2" s="1"/>
  <c r="C21" i="2"/>
  <c r="C19" i="2" l="1"/>
  <c r="E19" i="2"/>
  <c r="E22" i="2"/>
  <c r="D21" i="2"/>
  <c r="F21" i="2"/>
  <c r="B17" i="2"/>
  <c r="A16" i="2"/>
  <c r="B16" i="2" l="1"/>
  <c r="A15" i="2"/>
  <c r="F22" i="2"/>
  <c r="A9" i="2" s="1"/>
  <c r="E17" i="2"/>
  <c r="B15" i="2" l="1"/>
  <c r="A14" i="2"/>
  <c r="C16" i="2"/>
  <c r="E16" i="2" s="1"/>
  <c r="C17" i="2"/>
  <c r="F17" i="2" l="1"/>
  <c r="D17" i="2"/>
  <c r="E15" i="2"/>
  <c r="C15" i="2"/>
  <c r="E18" i="2"/>
  <c r="F30" i="2" s="1"/>
  <c r="F18" i="2" l="1"/>
  <c r="A8" i="2" s="1"/>
  <c r="A11" i="2"/>
  <c r="H13" i="2" l="1"/>
  <c r="B5" i="2"/>
  <c r="B6" i="2"/>
  <c r="F8" i="2" l="1"/>
  <c r="F9" i="2" s="1"/>
  <c r="F10" i="2" s="1"/>
  <c r="G15" i="2" l="1"/>
  <c r="B4" i="2"/>
  <c r="B3" i="2"/>
  <c r="A17" i="5" s="1"/>
  <c r="A17" i="1" l="1"/>
  <c r="A17" i="4"/>
</calcChain>
</file>

<file path=xl/comments1.xml><?xml version="1.0" encoding="utf-8"?>
<comments xmlns="http://schemas.openxmlformats.org/spreadsheetml/2006/main">
  <authors>
    <author/>
  </authors>
  <commentList>
    <comment ref="E2" authorId="0" shapeId="0">
      <text>
        <r>
          <rPr>
            <b/>
            <sz val="8"/>
            <color indexed="8"/>
            <rFont val="Times New Roman"/>
            <family val="1"/>
            <charset val="204"/>
          </rPr>
          <t xml:space="preserve">Ok:
</t>
        </r>
        <r>
          <rPr>
            <sz val="8"/>
            <color indexed="8"/>
            <rFont val="Times New Roman"/>
            <family val="1"/>
            <charset val="204"/>
          </rPr>
          <t>Здесь надо вставить ссылку на первый лист, откуда берётся число для прописи. В данном примере это 'счёт-факт' ячейка I31 - "Итого"</t>
        </r>
      </text>
    </comment>
    <comment ref="G2" authorId="0" shapeId="0">
      <text>
        <r>
          <rPr>
            <b/>
            <sz val="8"/>
            <color indexed="8"/>
            <rFont val="Times New Roman"/>
            <family val="1"/>
            <charset val="204"/>
          </rPr>
          <t xml:space="preserve">Ok:
</t>
        </r>
        <r>
          <rPr>
            <sz val="8"/>
            <color indexed="8"/>
            <rFont val="Times New Roman"/>
            <family val="1"/>
            <charset val="204"/>
          </rPr>
          <t>Здесь должна быть ссылка на ячейку с НДС листа "счет-фактура"</t>
        </r>
      </text>
    </comment>
    <comment ref="B8" authorId="0" shapeId="0">
      <text>
        <r>
          <rPr>
            <b/>
            <sz val="8"/>
            <color indexed="8"/>
            <rFont val="Times New Roman"/>
            <family val="1"/>
            <charset val="204"/>
          </rPr>
          <t xml:space="preserve">Ok:
</t>
        </r>
        <r>
          <rPr>
            <sz val="8"/>
            <color indexed="8"/>
            <rFont val="Times New Roman"/>
            <family val="1"/>
            <charset val="204"/>
          </rPr>
          <t>Эта строка будет вставляться для НДС</t>
        </r>
      </text>
    </comment>
  </commentList>
</comments>
</file>

<file path=xl/sharedStrings.xml><?xml version="1.0" encoding="utf-8"?>
<sst xmlns="http://schemas.openxmlformats.org/spreadsheetml/2006/main" count="275" uniqueCount="135">
  <si>
    <t>Препроводительная ведомость к сумке</t>
  </si>
  <si>
    <t>ОКУД 0402300</t>
  </si>
  <si>
    <t>Сумка №</t>
  </si>
  <si>
    <t>ДЕБЕТ</t>
  </si>
  <si>
    <t>От кого</t>
  </si>
  <si>
    <t>Счет №</t>
  </si>
  <si>
    <t>КРЕДИТ</t>
  </si>
  <si>
    <t>Получатель</t>
  </si>
  <si>
    <t>Сумма цифрами</t>
  </si>
  <si>
    <t>ИНН</t>
  </si>
  <si>
    <t>Наименование банка-вносителя</t>
  </si>
  <si>
    <t>БИК</t>
  </si>
  <si>
    <t>Наименование банка-получателя</t>
  </si>
  <si>
    <t>Сумма прописью</t>
  </si>
  <si>
    <t>Источник поступления</t>
  </si>
  <si>
    <t>Опись сдаваемых наличных денег</t>
  </si>
  <si>
    <t>Количество сдаваемых банкнот и монеты (в листах, штуках)</t>
  </si>
  <si>
    <t>Монета</t>
  </si>
  <si>
    <t>1 копейка</t>
  </si>
  <si>
    <t>5 копеек</t>
  </si>
  <si>
    <t>10 копеек</t>
  </si>
  <si>
    <t>50 копеек</t>
  </si>
  <si>
    <t>1 рубль</t>
  </si>
  <si>
    <t>2 рубля</t>
  </si>
  <si>
    <t>5 рублей (монета)</t>
  </si>
  <si>
    <t>10 рублей (монета)</t>
  </si>
  <si>
    <t>Итого монеты</t>
  </si>
  <si>
    <t>5 рублей (банкноты)</t>
  </si>
  <si>
    <t>10 рублей (банкноты)</t>
  </si>
  <si>
    <t>50 рублей</t>
  </si>
  <si>
    <t>100 рублей</t>
  </si>
  <si>
    <t>500 рублей</t>
  </si>
  <si>
    <t>1000 рублей</t>
  </si>
  <si>
    <t>5000 рублей</t>
  </si>
  <si>
    <t>Итого банкнот</t>
  </si>
  <si>
    <t>ВСЕГО</t>
  </si>
  <si>
    <t>Акт вскрытия сумки и пересчета вложенных наличных денег ________________ 20___ года</t>
  </si>
  <si>
    <t>Фактическая сумма цифрами</t>
  </si>
  <si>
    <t>Сумма недостачи цифрами</t>
  </si>
  <si>
    <t>Сумма излишка цифрами</t>
  </si>
  <si>
    <t>Клиент</t>
  </si>
  <si>
    <t>Код формы документа по</t>
  </si>
  <si>
    <t>Дата</t>
  </si>
  <si>
    <t>Ведомость к сумке №</t>
  </si>
  <si>
    <t>Символ</t>
  </si>
  <si>
    <t>Сумма</t>
  </si>
  <si>
    <t>В ячейке Е2 должна быть ссылка на исходное число</t>
  </si>
  <si>
    <t>Заглавная без НДС</t>
  </si>
  <si>
    <t xml:space="preserve">Сегодня с утра судя по всему было </t>
  </si>
  <si>
    <t>Заглавная с НДС</t>
  </si>
  <si>
    <t>маленькая без НДС</t>
  </si>
  <si>
    <t>маленькая с НДС</t>
  </si>
  <si>
    <t>Для справки - смотрите примечания к ячейкам E4 B8 B9 этого листа и H2 и C34 предыдущего.</t>
  </si>
  <si>
    <t xml:space="preserve"> (в т.ч. НДС - </t>
  </si>
  <si>
    <t>)</t>
  </si>
  <si>
    <t>рублей</t>
  </si>
  <si>
    <t>коп.</t>
  </si>
  <si>
    <t xml:space="preserve">один </t>
  </si>
  <si>
    <t xml:space="preserve">одна </t>
  </si>
  <si>
    <t xml:space="preserve">десять </t>
  </si>
  <si>
    <t xml:space="preserve">два </t>
  </si>
  <si>
    <t xml:space="preserve">две </t>
  </si>
  <si>
    <t xml:space="preserve">одиннадцать </t>
  </si>
  <si>
    <t xml:space="preserve">двадцать </t>
  </si>
  <si>
    <t xml:space="preserve">двести </t>
  </si>
  <si>
    <t xml:space="preserve">три </t>
  </si>
  <si>
    <t xml:space="preserve">двенадцать </t>
  </si>
  <si>
    <t xml:space="preserve">тридцать </t>
  </si>
  <si>
    <t xml:space="preserve">триста </t>
  </si>
  <si>
    <t xml:space="preserve">четыре </t>
  </si>
  <si>
    <t xml:space="preserve">тринадцать </t>
  </si>
  <si>
    <t xml:space="preserve">сорок </t>
  </si>
  <si>
    <t xml:space="preserve">четыреста </t>
  </si>
  <si>
    <t xml:space="preserve">пять </t>
  </si>
  <si>
    <t xml:space="preserve">четырнадцать </t>
  </si>
  <si>
    <t xml:space="preserve">пятьдесят </t>
  </si>
  <si>
    <t xml:space="preserve">пятьсот </t>
  </si>
  <si>
    <t xml:space="preserve">шесть </t>
  </si>
  <si>
    <t xml:space="preserve">пятнадцать </t>
  </si>
  <si>
    <t xml:space="preserve">шестьдесят </t>
  </si>
  <si>
    <t xml:space="preserve">шестьсот </t>
  </si>
  <si>
    <t xml:space="preserve">семь </t>
  </si>
  <si>
    <t xml:space="preserve">шестнадцать </t>
  </si>
  <si>
    <t xml:space="preserve">семьдесят </t>
  </si>
  <si>
    <t xml:space="preserve">семьсот </t>
  </si>
  <si>
    <t xml:space="preserve">восемь </t>
  </si>
  <si>
    <t xml:space="preserve">семнадцать </t>
  </si>
  <si>
    <t xml:space="preserve">восемьдесят </t>
  </si>
  <si>
    <t xml:space="preserve">восемьсот </t>
  </si>
  <si>
    <t xml:space="preserve">девять </t>
  </si>
  <si>
    <t xml:space="preserve">восемнадцать </t>
  </si>
  <si>
    <t xml:space="preserve">девяносто </t>
  </si>
  <si>
    <t xml:space="preserve">девятьсот </t>
  </si>
  <si>
    <t xml:space="preserve">девятнадцать </t>
  </si>
  <si>
    <t xml:space="preserve">сто </t>
  </si>
  <si>
    <t xml:space="preserve">Автор : Ap0st0l  |  Рихтовал: 0legator     ©2005 </t>
  </si>
  <si>
    <t>http://www.allok.ru/</t>
  </si>
  <si>
    <t>Замечания и пожелания - сюда:</t>
  </si>
  <si>
    <t>olegator@allok.ru</t>
  </si>
  <si>
    <t>© Олег Оксанич 2005г  www.allok.ru</t>
  </si>
  <si>
    <r>
      <t xml:space="preserve"> </t>
    </r>
    <r>
      <rPr>
        <sz val="10"/>
        <color indexed="48"/>
        <rFont val="Arial Cyr"/>
        <family val="2"/>
        <charset val="204"/>
      </rPr>
      <t xml:space="preserve"> &amp; Ap0st0l</t>
    </r>
  </si>
  <si>
    <t>в том числе по символам:</t>
  </si>
  <si>
    <t xml:space="preserve">Клиент </t>
  </si>
  <si>
    <t>(личная подпись)</t>
  </si>
  <si>
    <t>(фамилия, инициалы)</t>
  </si>
  <si>
    <t>Номинал банкнот, монеты</t>
  </si>
  <si>
    <t>Сомнительные денежные знаки (для банкнот Банка России - номинал, год образца, серия и номер; для монеты Банка России - номинал, год чеканки, наименование монетного двора)</t>
  </si>
  <si>
    <t>Неплатежеспособные не имеющие признаков подделки денежные знаки (для банкнот Банка России - номинал, год образца, серия и номер; для монеты Банка России - номинал, год чеканки, наименование монетного двора)</t>
  </si>
  <si>
    <t>Имеющие признаки подделки денежные знаки (для банкнот Банка России - номинал, год образца, серия и номер; для монеты Банка России - номинал, год чеканки, наименование монетного двора)</t>
  </si>
  <si>
    <t>Накладная к сумке №</t>
  </si>
  <si>
    <t>Сумка с объявленной суммой принята</t>
  </si>
  <si>
    <t>Квитанция к сумке №</t>
  </si>
  <si>
    <t>Опломбированную сумку №</t>
  </si>
  <si>
    <t>без пересчета принял</t>
  </si>
  <si>
    <t>инкассаторский работник</t>
  </si>
  <si>
    <t>Место печати (штампа)</t>
  </si>
  <si>
    <t>Шифр документа</t>
  </si>
  <si>
    <t>04</t>
  </si>
  <si>
    <t>Поступления от продажи товаров</t>
  </si>
  <si>
    <t>02</t>
  </si>
  <si>
    <t>Поступления от реализации платных услуг (выполненных работ)</t>
  </si>
  <si>
    <t>11</t>
  </si>
  <si>
    <t>Почтупления на счета индивидуальных предпринимателей</t>
  </si>
  <si>
    <t>19</t>
  </si>
  <si>
    <t>Поступления займов и в погашение кредитов</t>
  </si>
  <si>
    <t>14</t>
  </si>
  <si>
    <t>Поступления от операций с недвижимостью</t>
  </si>
  <si>
    <t>15</t>
  </si>
  <si>
    <t>Поступления взносов, сборов, штрафов.</t>
  </si>
  <si>
    <t>12</t>
  </si>
  <si>
    <t>20202810290000000000</t>
  </si>
  <si>
    <t>044030790</t>
  </si>
  <si>
    <t>ПАО "Банк "Санкт-Петербург"</t>
  </si>
  <si>
    <t>2000 рублей</t>
  </si>
  <si>
    <t>200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</si>
</sst>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\ mmmm\ yyyy\ &quot;года&quot;"/>
    <numFmt numFmtId="165" formatCode="d\ mmmm&quot;, &quot;yyyy"/>
    <numFmt numFmtId="166" formatCode="_-* #,##0.00[$р.-419]_-;\-* #,##0.00[$р.-419]_-;_-* \-??[$р.-419]_-;_-@_-"/>
    <numFmt numFmtId="167" formatCode="dd/mm/yy\ hh:mm"/>
  </numFmts>
  <fonts count="38" x14ac:knownFonts="1">
    <font>
      <sz val="11"/>
      <color theme="1"/>
      <name val="Courier New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28"/>
      <color indexed="13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indexed="14"/>
      <name val="Arial Cyr"/>
      <family val="2"/>
      <charset val="204"/>
    </font>
    <font>
      <sz val="10"/>
      <color indexed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5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9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8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0"/>
      <color indexed="48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9F3C9"/>
        <bgColor indexed="64"/>
      </patternFill>
    </fill>
    <fill>
      <patternFill patternType="solid">
        <fgColor rgb="FFD6F6D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" fillId="0" borderId="0"/>
  </cellStyleXfs>
  <cellXfs count="270">
    <xf numFmtId="0" fontId="0" fillId="0" borderId="0" xfId="0"/>
    <xf numFmtId="0" fontId="24" fillId="0" borderId="0" xfId="0" applyNumberFormat="1" applyFont="1" applyFill="1" applyProtection="1">
      <protection hidden="1"/>
    </xf>
    <xf numFmtId="0" fontId="25" fillId="0" borderId="0" xfId="0" applyNumberFormat="1" applyFont="1" applyFill="1" applyAlignment="1" applyProtection="1">
      <protection hidden="1"/>
    </xf>
    <xf numFmtId="0" fontId="25" fillId="0" borderId="0" xfId="0" applyNumberFormat="1" applyFont="1" applyFill="1" applyProtection="1">
      <protection hidden="1"/>
    </xf>
    <xf numFmtId="49" fontId="24" fillId="0" borderId="1" xfId="0" applyNumberFormat="1" applyFont="1" applyFill="1" applyBorder="1" applyAlignment="1" applyProtection="1">
      <protection hidden="1"/>
    </xf>
    <xf numFmtId="49" fontId="24" fillId="0" borderId="2" xfId="0" applyNumberFormat="1" applyFont="1" applyFill="1" applyBorder="1" applyAlignment="1" applyProtection="1">
      <protection hidden="1"/>
    </xf>
    <xf numFmtId="0" fontId="24" fillId="0" borderId="1" xfId="0" applyNumberFormat="1" applyFont="1" applyFill="1" applyBorder="1" applyProtection="1">
      <protection hidden="1"/>
    </xf>
    <xf numFmtId="0" fontId="24" fillId="0" borderId="2" xfId="0" applyNumberFormat="1" applyFont="1" applyFill="1" applyBorder="1" applyProtection="1">
      <protection hidden="1"/>
    </xf>
    <xf numFmtId="0" fontId="24" fillId="0" borderId="3" xfId="0" applyNumberFormat="1" applyFont="1" applyFill="1" applyBorder="1" applyProtection="1">
      <protection hidden="1"/>
    </xf>
    <xf numFmtId="0" fontId="24" fillId="0" borderId="4" xfId="0" applyNumberFormat="1" applyFont="1" applyFill="1" applyBorder="1" applyProtection="1">
      <protection hidden="1"/>
    </xf>
    <xf numFmtId="0" fontId="24" fillId="0" borderId="0" xfId="0" applyNumberFormat="1" applyFont="1" applyFill="1" applyBorder="1" applyProtection="1">
      <protection hidden="1"/>
    </xf>
    <xf numFmtId="0" fontId="24" fillId="0" borderId="5" xfId="0" applyNumberFormat="1" applyFont="1" applyFill="1" applyBorder="1" applyProtection="1">
      <protection hidden="1"/>
    </xf>
    <xf numFmtId="49" fontId="26" fillId="0" borderId="6" xfId="0" applyNumberFormat="1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Protection="1">
      <protection hidden="1"/>
    </xf>
    <xf numFmtId="0" fontId="28" fillId="0" borderId="0" xfId="0" applyFont="1" applyFill="1" applyBorder="1" applyProtection="1">
      <protection hidden="1"/>
    </xf>
    <xf numFmtId="0" fontId="28" fillId="0" borderId="0" xfId="0" applyFont="1" applyFill="1" applyProtection="1">
      <protection hidden="1"/>
    </xf>
    <xf numFmtId="0" fontId="24" fillId="0" borderId="7" xfId="0" applyNumberFormat="1" applyFont="1" applyFill="1" applyBorder="1" applyProtection="1">
      <protection hidden="1"/>
    </xf>
    <xf numFmtId="0" fontId="24" fillId="0" borderId="0" xfId="0" applyNumberFormat="1" applyFont="1" applyFill="1" applyAlignment="1" applyProtection="1">
      <alignment horizontal="center" vertical="center" wrapText="1"/>
      <protection hidden="1"/>
    </xf>
    <xf numFmtId="0" fontId="24" fillId="0" borderId="8" xfId="0" applyNumberFormat="1" applyFont="1" applyFill="1" applyBorder="1" applyAlignment="1" applyProtection="1">
      <alignment horizontal="left"/>
      <protection hidden="1"/>
    </xf>
    <xf numFmtId="0" fontId="24" fillId="0" borderId="9" xfId="0" applyNumberFormat="1" applyFont="1" applyFill="1" applyBorder="1" applyProtection="1">
      <protection hidden="1"/>
    </xf>
    <xf numFmtId="4" fontId="24" fillId="0" borderId="9" xfId="0" applyNumberFormat="1" applyFont="1" applyFill="1" applyBorder="1" applyProtection="1">
      <protection hidden="1"/>
    </xf>
    <xf numFmtId="4" fontId="24" fillId="0" borderId="10" xfId="0" applyNumberFormat="1" applyFont="1" applyFill="1" applyBorder="1" applyProtection="1">
      <protection hidden="1"/>
    </xf>
    <xf numFmtId="0" fontId="27" fillId="0" borderId="11" xfId="0" applyNumberFormat="1" applyFont="1" applyFill="1" applyBorder="1" applyAlignment="1" applyProtection="1">
      <alignment horizontal="left"/>
      <protection hidden="1"/>
    </xf>
    <xf numFmtId="0" fontId="27" fillId="0" borderId="6" xfId="0" applyNumberFormat="1" applyFont="1" applyFill="1" applyBorder="1" applyProtection="1">
      <protection hidden="1"/>
    </xf>
    <xf numFmtId="0" fontId="24" fillId="0" borderId="0" xfId="0" applyNumberFormat="1" applyFont="1" applyFill="1" applyAlignment="1" applyProtection="1">
      <alignment horizontal="left"/>
      <protection hidden="1"/>
    </xf>
    <xf numFmtId="0" fontId="24" fillId="0" borderId="0" xfId="0" applyNumberFormat="1" applyFont="1" applyFill="1" applyAlignment="1" applyProtection="1">
      <alignment horizontal="center" vertical="center"/>
      <protection hidden="1"/>
    </xf>
    <xf numFmtId="0" fontId="27" fillId="0" borderId="0" xfId="0" applyNumberFormat="1" applyFont="1" applyFill="1" applyAlignment="1" applyProtection="1">
      <alignment horizontal="center"/>
      <protection hidden="1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Alignment="1" applyProtection="1">
      <alignment horizontal="left"/>
      <protection hidden="1"/>
    </xf>
    <xf numFmtId="164" fontId="29" fillId="0" borderId="0" xfId="0" applyNumberFormat="1" applyFont="1" applyFill="1" applyAlignment="1" applyProtection="1">
      <alignment horizontal="center"/>
      <protection hidden="1"/>
    </xf>
    <xf numFmtId="0" fontId="2" fillId="0" borderId="0" xfId="2" applyNumberFormat="1"/>
    <xf numFmtId="0" fontId="2" fillId="0" borderId="0" xfId="2" applyNumberFormat="1" applyBorder="1"/>
    <xf numFmtId="4" fontId="4" fillId="2" borderId="0" xfId="2" applyNumberFormat="1" applyFont="1" applyFill="1" applyBorder="1" applyAlignment="1">
      <alignment horizontal="right"/>
    </xf>
    <xf numFmtId="2" fontId="5" fillId="2" borderId="0" xfId="2" applyNumberFormat="1" applyFont="1" applyFill="1"/>
    <xf numFmtId="0" fontId="2" fillId="0" borderId="0" xfId="2" applyNumberFormat="1" applyAlignment="1">
      <alignment horizontal="left"/>
    </xf>
    <xf numFmtId="0" fontId="6" fillId="0" borderId="0" xfId="2" applyNumberFormat="1" applyFont="1"/>
    <xf numFmtId="0" fontId="5" fillId="0" borderId="0" xfId="2" applyNumberFormat="1" applyFont="1"/>
    <xf numFmtId="4" fontId="4" fillId="0" borderId="0" xfId="2" applyNumberFormat="1" applyFont="1" applyAlignment="1">
      <alignment horizontal="right"/>
    </xf>
    <xf numFmtId="0" fontId="7" fillId="0" borderId="0" xfId="2" applyFont="1"/>
    <xf numFmtId="0" fontId="2" fillId="0" borderId="0" xfId="2"/>
    <xf numFmtId="0" fontId="2" fillId="0" borderId="0" xfId="2" applyFont="1" applyAlignment="1">
      <alignment horizontal="righ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7" fillId="0" borderId="0" xfId="2" applyFont="1" applyProtection="1">
      <protection hidden="1"/>
    </xf>
    <xf numFmtId="165" fontId="9" fillId="0" borderId="0" xfId="2" applyNumberFormat="1" applyFont="1" applyBorder="1" applyAlignment="1">
      <alignment horizontal="left"/>
    </xf>
    <xf numFmtId="0" fontId="2" fillId="0" borderId="0" xfId="2" applyNumberFormat="1" applyAlignment="1">
      <alignment horizontal="right"/>
    </xf>
    <xf numFmtId="0" fontId="5" fillId="0" borderId="0" xfId="2" applyNumberFormat="1" applyFont="1" applyAlignment="1">
      <alignment horizontal="right"/>
    </xf>
    <xf numFmtId="0" fontId="11" fillId="0" borderId="0" xfId="2" applyNumberFormat="1" applyFont="1"/>
    <xf numFmtId="0" fontId="5" fillId="0" borderId="0" xfId="2" applyNumberFormat="1" applyFont="1" applyAlignment="1">
      <alignment horizontal="center"/>
    </xf>
    <xf numFmtId="0" fontId="12" fillId="0" borderId="0" xfId="2" applyNumberFormat="1" applyFont="1"/>
    <xf numFmtId="0" fontId="13" fillId="0" borderId="0" xfId="2" applyNumberFormat="1" applyFont="1"/>
    <xf numFmtId="166" fontId="2" fillId="0" borderId="0" xfId="2" applyNumberFormat="1"/>
    <xf numFmtId="2" fontId="2" fillId="0" borderId="0" xfId="2" applyNumberFormat="1" applyAlignment="1">
      <alignment horizontal="right"/>
    </xf>
    <xf numFmtId="167" fontId="2" fillId="0" borderId="0" xfId="2" applyNumberFormat="1"/>
    <xf numFmtId="0" fontId="13" fillId="0" borderId="0" xfId="2" applyNumberFormat="1" applyFont="1" applyAlignment="1">
      <alignment horizontal="right"/>
    </xf>
    <xf numFmtId="0" fontId="14" fillId="0" borderId="0" xfId="2" applyNumberFormat="1" applyFont="1" applyAlignment="1">
      <alignment shrinkToFit="1"/>
    </xf>
    <xf numFmtId="0" fontId="13" fillId="0" borderId="0" xfId="2" applyNumberFormat="1" applyFont="1" applyAlignment="1">
      <alignment horizontal="left"/>
    </xf>
    <xf numFmtId="14" fontId="13" fillId="0" borderId="0" xfId="2" applyNumberFormat="1" applyFont="1"/>
    <xf numFmtId="0" fontId="9" fillId="0" borderId="0" xfId="2" applyNumberFormat="1" applyFont="1"/>
    <xf numFmtId="4" fontId="9" fillId="0" borderId="0" xfId="2" applyNumberFormat="1" applyFont="1" applyAlignment="1">
      <alignment horizontal="right"/>
    </xf>
    <xf numFmtId="167" fontId="13" fillId="0" borderId="0" xfId="2" applyNumberFormat="1" applyFont="1"/>
    <xf numFmtId="4" fontId="13" fillId="0" borderId="0" xfId="2" applyNumberFormat="1" applyFont="1" applyAlignment="1">
      <alignment horizontal="left"/>
    </xf>
    <xf numFmtId="0" fontId="15" fillId="0" borderId="0" xfId="2" applyNumberFormat="1" applyFont="1"/>
    <xf numFmtId="0" fontId="16" fillId="0" borderId="0" xfId="2" applyNumberFormat="1" applyFont="1"/>
    <xf numFmtId="0" fontId="15" fillId="0" borderId="0" xfId="2" applyNumberFormat="1" applyFont="1" applyAlignment="1">
      <alignment shrinkToFit="1"/>
    </xf>
    <xf numFmtId="0" fontId="17" fillId="0" borderId="0" xfId="2" applyNumberFormat="1" applyFont="1" applyAlignment="1">
      <alignment shrinkToFit="1"/>
    </xf>
    <xf numFmtId="3" fontId="13" fillId="0" borderId="0" xfId="2" applyNumberFormat="1" applyFont="1"/>
    <xf numFmtId="0" fontId="9" fillId="0" borderId="0" xfId="2" applyNumberFormat="1" applyFont="1" applyAlignment="1">
      <alignment horizontal="right"/>
    </xf>
    <xf numFmtId="1" fontId="13" fillId="0" borderId="0" xfId="2" applyNumberFormat="1" applyFont="1" applyAlignment="1">
      <alignment horizontal="right"/>
    </xf>
    <xf numFmtId="0" fontId="18" fillId="0" borderId="0" xfId="2" applyNumberFormat="1" applyFont="1"/>
    <xf numFmtId="0" fontId="18" fillId="0" borderId="0" xfId="2" applyNumberFormat="1" applyFont="1" applyBorder="1"/>
    <xf numFmtId="0" fontId="20" fillId="0" borderId="0" xfId="1" applyNumberFormat="1" applyFont="1" applyFill="1" applyBorder="1" applyAlignment="1" applyProtection="1"/>
    <xf numFmtId="0" fontId="27" fillId="0" borderId="0" xfId="0" applyNumberFormat="1" applyFont="1" applyFill="1" applyBorder="1" applyProtection="1">
      <protection hidden="1"/>
    </xf>
    <xf numFmtId="0" fontId="24" fillId="0" borderId="0" xfId="0" applyNumberFormat="1" applyFont="1" applyFill="1" applyAlignment="1" applyProtection="1">
      <alignment vertical="center" wrapText="1"/>
      <protection hidden="1"/>
    </xf>
    <xf numFmtId="0" fontId="31" fillId="0" borderId="0" xfId="0" applyNumberFormat="1" applyFont="1" applyFill="1" applyProtection="1">
      <protection hidden="1"/>
    </xf>
    <xf numFmtId="0" fontId="32" fillId="0" borderId="9" xfId="0" applyNumberFormat="1" applyFont="1" applyFill="1" applyBorder="1" applyAlignment="1" applyProtection="1">
      <alignment horizontal="left" vertical="top" wrapText="1"/>
      <protection hidden="1"/>
    </xf>
    <xf numFmtId="0" fontId="31" fillId="0" borderId="0" xfId="0" applyNumberFormat="1" applyFont="1" applyFill="1" applyAlignment="1" applyProtection="1">
      <alignment vertical="top" wrapText="1"/>
      <protection hidden="1"/>
    </xf>
    <xf numFmtId="0" fontId="32" fillId="0" borderId="0" xfId="0" applyNumberFormat="1" applyFont="1" applyFill="1" applyAlignment="1" applyProtection="1">
      <alignment horizontal="left" vertical="top" wrapText="1"/>
      <protection hidden="1"/>
    </xf>
    <xf numFmtId="0" fontId="2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Alignment="1" applyProtection="1">
      <alignment horizontal="center" vertical="center" wrapText="1"/>
      <protection hidden="1"/>
    </xf>
    <xf numFmtId="0" fontId="32" fillId="0" borderId="0" xfId="0" applyNumberFormat="1" applyFont="1" applyFill="1" applyAlignment="1" applyProtection="1">
      <alignment vertical="top"/>
      <protection hidden="1"/>
    </xf>
    <xf numFmtId="0" fontId="32" fillId="0" borderId="9" xfId="0" applyNumberFormat="1" applyFont="1" applyFill="1" applyBorder="1" applyAlignment="1" applyProtection="1">
      <alignment horizontal="right" vertical="top"/>
      <protection hidden="1"/>
    </xf>
    <xf numFmtId="0" fontId="32" fillId="0" borderId="9" xfId="0" applyNumberFormat="1" applyFont="1" applyFill="1" applyBorder="1" applyAlignment="1" applyProtection="1">
      <alignment horizontal="left" vertical="top"/>
      <protection hidden="1"/>
    </xf>
    <xf numFmtId="0" fontId="32" fillId="0" borderId="9" xfId="0" applyNumberFormat="1" applyFont="1" applyFill="1" applyBorder="1" applyAlignment="1" applyProtection="1">
      <alignment horizontal="center" vertical="top"/>
      <protection hidden="1"/>
    </xf>
    <xf numFmtId="0" fontId="32" fillId="0" borderId="0" xfId="0" applyNumberFormat="1" applyFont="1" applyFill="1" applyBorder="1" applyAlignment="1" applyProtection="1">
      <alignment horizontal="center" vertical="top"/>
      <protection hidden="1"/>
    </xf>
    <xf numFmtId="0" fontId="32" fillId="0" borderId="0" xfId="0" applyNumberFormat="1" applyFont="1" applyFill="1" applyBorder="1" applyAlignment="1" applyProtection="1">
      <alignment vertical="top"/>
      <protection hidden="1"/>
    </xf>
    <xf numFmtId="0" fontId="24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/>
      <protection hidden="1"/>
    </xf>
    <xf numFmtId="0" fontId="32" fillId="0" borderId="0" xfId="0" applyNumberFormat="1" applyFont="1" applyFill="1" applyBorder="1" applyAlignment="1" applyProtection="1">
      <alignment horizontal="left" vertical="top"/>
      <protection hidden="1"/>
    </xf>
    <xf numFmtId="0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6" xfId="0" applyFont="1" applyFill="1" applyBorder="1" applyProtection="1">
      <protection hidden="1"/>
    </xf>
    <xf numFmtId="0" fontId="32" fillId="0" borderId="6" xfId="0" applyNumberFormat="1" applyFont="1" applyFill="1" applyBorder="1" applyAlignment="1" applyProtection="1">
      <alignment horizontal="left" vertical="top"/>
      <protection hidden="1"/>
    </xf>
    <xf numFmtId="0" fontId="32" fillId="0" borderId="6" xfId="0" applyNumberFormat="1" applyFont="1" applyFill="1" applyBorder="1" applyAlignment="1" applyProtection="1">
      <alignment horizontal="center" vertical="top"/>
      <protection hidden="1"/>
    </xf>
    <xf numFmtId="0" fontId="27" fillId="0" borderId="0" xfId="0" applyNumberFormat="1" applyFont="1" applyFill="1" applyBorder="1" applyAlignment="1" applyProtection="1">
      <alignment horizontal="right" wrapText="1"/>
      <protection hidden="1"/>
    </xf>
    <xf numFmtId="0" fontId="32" fillId="0" borderId="0" xfId="0" applyNumberFormat="1" applyFont="1" applyFill="1" applyAlignment="1" applyProtection="1">
      <protection hidden="1"/>
    </xf>
    <xf numFmtId="0" fontId="32" fillId="0" borderId="0" xfId="0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Fill="1" applyBorder="1" applyAlignment="1" applyProtection="1">
      <protection hidden="1"/>
    </xf>
    <xf numFmtId="0" fontId="2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6" xfId="0" applyNumberFormat="1" applyFont="1" applyFill="1" applyBorder="1" applyAlignment="1" applyProtection="1">
      <alignment horizontal="left" vertical="top" wrapText="1"/>
      <protection hidden="1"/>
    </xf>
    <xf numFmtId="0" fontId="32" fillId="0" borderId="16" xfId="0" applyNumberFormat="1" applyFont="1" applyFill="1" applyBorder="1" applyAlignment="1" applyProtection="1">
      <protection hidden="1"/>
    </xf>
    <xf numFmtId="0" fontId="32" fillId="0" borderId="16" xfId="0" applyNumberFormat="1" applyFont="1" applyFill="1" applyBorder="1" applyAlignment="1" applyProtection="1">
      <alignment horizontal="center"/>
      <protection hidden="1"/>
    </xf>
    <xf numFmtId="0" fontId="32" fillId="0" borderId="16" xfId="0" applyNumberFormat="1" applyFont="1" applyFill="1" applyBorder="1" applyAlignment="1" applyProtection="1">
      <alignment horizontal="left"/>
      <protection hidden="1"/>
    </xf>
    <xf numFmtId="0" fontId="27" fillId="0" borderId="6" xfId="0" applyNumberFormat="1" applyFont="1" applyFill="1" applyBorder="1" applyAlignment="1" applyProtection="1">
      <alignment vertical="top"/>
      <protection hidden="1"/>
    </xf>
    <xf numFmtId="0" fontId="32" fillId="0" borderId="6" xfId="0" applyNumberFormat="1" applyFont="1" applyFill="1" applyBorder="1" applyAlignment="1" applyProtection="1">
      <alignment vertical="top"/>
      <protection hidden="1"/>
    </xf>
    <xf numFmtId="0" fontId="28" fillId="0" borderId="6" xfId="0" applyFont="1" applyFill="1" applyBorder="1" applyAlignment="1" applyProtection="1">
      <alignment vertical="top"/>
      <protection hidden="1"/>
    </xf>
    <xf numFmtId="0" fontId="37" fillId="0" borderId="17" xfId="0" applyNumberFormat="1" applyFont="1" applyFill="1" applyBorder="1" applyAlignment="1" applyProtection="1">
      <alignment horizontal="right"/>
      <protection hidden="1"/>
    </xf>
    <xf numFmtId="49" fontId="30" fillId="0" borderId="18" xfId="0" quotePrefix="1" applyNumberFormat="1" applyFont="1" applyFill="1" applyBorder="1" applyAlignment="1" applyProtection="1">
      <alignment horizontal="center"/>
      <protection hidden="1"/>
    </xf>
    <xf numFmtId="49" fontId="24" fillId="0" borderId="0" xfId="0" applyNumberFormat="1" applyFont="1" applyFill="1" applyBorder="1" applyAlignment="1" applyProtection="1">
      <alignment horizontal="center"/>
      <protection hidden="1"/>
    </xf>
    <xf numFmtId="4" fontId="24" fillId="0" borderId="21" xfId="0" quotePrefix="1" applyNumberFormat="1" applyFont="1" applyFill="1" applyBorder="1" applyAlignment="1" applyProtection="1">
      <alignment horizontal="center"/>
      <protection hidden="1"/>
    </xf>
    <xf numFmtId="49" fontId="24" fillId="0" borderId="22" xfId="0" applyNumberFormat="1" applyFont="1" applyFill="1" applyBorder="1" applyAlignment="1" applyProtection="1">
      <alignment horizontal="center"/>
      <protection hidden="1"/>
    </xf>
    <xf numFmtId="49" fontId="24" fillId="0" borderId="23" xfId="0" applyNumberFormat="1" applyFont="1" applyFill="1" applyBorder="1" applyAlignment="1" applyProtection="1">
      <alignment horizontal="center"/>
      <protection hidden="1"/>
    </xf>
    <xf numFmtId="2" fontId="24" fillId="0" borderId="22" xfId="0" applyNumberFormat="1" applyFont="1" applyFill="1" applyBorder="1" applyAlignment="1" applyProtection="1">
      <alignment horizontal="center"/>
      <protection hidden="1"/>
    </xf>
    <xf numFmtId="2" fontId="24" fillId="0" borderId="24" xfId="0" applyNumberFormat="1" applyFont="1" applyFill="1" applyBorder="1" applyAlignment="1" applyProtection="1">
      <alignment horizontal="center"/>
      <protection hidden="1"/>
    </xf>
    <xf numFmtId="49" fontId="30" fillId="0" borderId="25" xfId="0" quotePrefix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2" fillId="0" borderId="8" xfId="0" applyNumberFormat="1" applyFont="1" applyFill="1" applyBorder="1" applyAlignment="1" applyProtection="1">
      <alignment horizontal="center"/>
      <protection hidden="1"/>
    </xf>
    <xf numFmtId="0" fontId="32" fillId="0" borderId="10" xfId="0" applyNumberFormat="1" applyFont="1" applyFill="1" applyBorder="1" applyAlignment="1" applyProtection="1">
      <alignment horizontal="center"/>
      <protection hidden="1"/>
    </xf>
    <xf numFmtId="0" fontId="32" fillId="0" borderId="11" xfId="0" applyNumberFormat="1" applyFont="1" applyFill="1" applyBorder="1" applyAlignment="1" applyProtection="1">
      <alignment horizontal="center"/>
      <protection hidden="1"/>
    </xf>
    <xf numFmtId="0" fontId="32" fillId="0" borderId="30" xfId="0" applyNumberFormat="1" applyFont="1" applyFill="1" applyBorder="1" applyAlignment="1" applyProtection="1">
      <alignment horizontal="center"/>
      <protection hidden="1"/>
    </xf>
    <xf numFmtId="0" fontId="30" fillId="0" borderId="0" xfId="0" applyNumberFormat="1" applyFont="1" applyFill="1" applyAlignment="1" applyProtection="1">
      <alignment horizontal="center" vertical="top"/>
      <protection hidden="1"/>
    </xf>
    <xf numFmtId="49" fontId="34" fillId="0" borderId="28" xfId="0" applyNumberFormat="1" applyFont="1" applyFill="1" applyBorder="1" applyAlignment="1" applyProtection="1">
      <alignment horizontal="center"/>
      <protection hidden="1"/>
    </xf>
    <xf numFmtId="49" fontId="34" fillId="0" borderId="29" xfId="0" applyNumberFormat="1" applyFont="1" applyFill="1" applyBorder="1" applyAlignment="1" applyProtection="1">
      <alignment horizontal="center"/>
      <protection hidden="1"/>
    </xf>
    <xf numFmtId="49" fontId="34" fillId="0" borderId="33" xfId="0" applyNumberFormat="1" applyFont="1" applyFill="1" applyBorder="1" applyAlignment="1" applyProtection="1">
      <alignment horizontal="center"/>
      <protection hidden="1"/>
    </xf>
    <xf numFmtId="0" fontId="26" fillId="0" borderId="6" xfId="0" applyNumberFormat="1" applyFont="1" applyFill="1" applyBorder="1" applyAlignment="1" applyProtection="1">
      <alignment horizontal="left"/>
      <protection hidden="1"/>
    </xf>
    <xf numFmtId="0" fontId="33" fillId="0" borderId="29" xfId="0" applyNumberFormat="1" applyFont="1" applyFill="1" applyBorder="1" applyAlignment="1" applyProtection="1">
      <alignment horizontal="center"/>
      <protection hidden="1"/>
    </xf>
    <xf numFmtId="49" fontId="34" fillId="3" borderId="28" xfId="0" applyNumberFormat="1" applyFont="1" applyFill="1" applyBorder="1" applyAlignment="1" applyProtection="1">
      <alignment horizontal="center"/>
      <protection hidden="1"/>
    </xf>
    <xf numFmtId="49" fontId="34" fillId="3" borderId="29" xfId="0" applyNumberFormat="1" applyFont="1" applyFill="1" applyBorder="1" applyAlignment="1" applyProtection="1">
      <alignment horizontal="center"/>
      <protection hidden="1"/>
    </xf>
    <xf numFmtId="49" fontId="34" fillId="3" borderId="33" xfId="0" applyNumberFormat="1" applyFont="1" applyFill="1" applyBorder="1" applyAlignment="1" applyProtection="1">
      <alignment horizontal="center"/>
      <protection hidden="1"/>
    </xf>
    <xf numFmtId="49" fontId="33" fillId="0" borderId="17" xfId="0" applyNumberFormat="1" applyFont="1" applyFill="1" applyBorder="1" applyAlignment="1" applyProtection="1">
      <alignment horizontal="center"/>
      <protection hidden="1"/>
    </xf>
    <xf numFmtId="0" fontId="24" fillId="0" borderId="28" xfId="0" applyNumberFormat="1" applyFont="1" applyFill="1" applyBorder="1" applyAlignment="1" applyProtection="1">
      <alignment horizontal="center"/>
      <protection hidden="1"/>
    </xf>
    <xf numFmtId="0" fontId="24" fillId="0" borderId="29" xfId="0" applyNumberFormat="1" applyFont="1" applyFill="1" applyBorder="1" applyAlignment="1" applyProtection="1">
      <alignment horizontal="center"/>
      <protection hidden="1"/>
    </xf>
    <xf numFmtId="0" fontId="24" fillId="0" borderId="33" xfId="0" applyNumberFormat="1" applyFont="1" applyFill="1" applyBorder="1" applyAlignment="1" applyProtection="1">
      <alignment horizontal="center"/>
      <protection hidden="1"/>
    </xf>
    <xf numFmtId="0" fontId="26" fillId="3" borderId="0" xfId="0" applyNumberFormat="1" applyFont="1" applyFill="1" applyBorder="1" applyAlignment="1" applyProtection="1">
      <alignment horizontal="left" vertical="top" wrapText="1"/>
      <protection hidden="1"/>
    </xf>
    <xf numFmtId="0" fontId="26" fillId="3" borderId="5" xfId="0" applyNumberFormat="1" applyFont="1" applyFill="1" applyBorder="1" applyAlignment="1" applyProtection="1">
      <alignment horizontal="left" vertical="top" wrapText="1"/>
      <protection hidden="1"/>
    </xf>
    <xf numFmtId="4" fontId="35" fillId="0" borderId="4" xfId="0" applyNumberFormat="1" applyFont="1" applyFill="1" applyBorder="1" applyAlignment="1" applyProtection="1">
      <alignment horizontal="right"/>
      <protection hidden="1"/>
    </xf>
    <xf numFmtId="4" fontId="35" fillId="0" borderId="0" xfId="0" applyNumberFormat="1" applyFont="1" applyFill="1" applyBorder="1" applyAlignment="1" applyProtection="1">
      <alignment horizontal="right"/>
      <protection hidden="1"/>
    </xf>
    <xf numFmtId="4" fontId="35" fillId="0" borderId="5" xfId="0" applyNumberFormat="1" applyFont="1" applyFill="1" applyBorder="1" applyAlignment="1" applyProtection="1">
      <alignment horizontal="right"/>
      <protection hidden="1"/>
    </xf>
    <xf numFmtId="0" fontId="26" fillId="3" borderId="6" xfId="0" applyNumberFormat="1" applyFont="1" applyFill="1" applyBorder="1" applyAlignment="1" applyProtection="1">
      <alignment horizontal="left" vertical="top" wrapText="1"/>
      <protection hidden="1"/>
    </xf>
    <xf numFmtId="4" fontId="24" fillId="0" borderId="0" xfId="0" applyNumberFormat="1" applyFont="1" applyFill="1" applyBorder="1" applyAlignment="1" applyProtection="1">
      <protection hidden="1"/>
    </xf>
    <xf numFmtId="0" fontId="27" fillId="0" borderId="32" xfId="0" applyNumberFormat="1" applyFont="1" applyFill="1" applyBorder="1" applyAlignment="1" applyProtection="1">
      <alignment horizontal="center"/>
      <protection hidden="1"/>
    </xf>
    <xf numFmtId="0" fontId="32" fillId="0" borderId="9" xfId="0" applyNumberFormat="1" applyFont="1" applyFill="1" applyBorder="1" applyAlignment="1" applyProtection="1">
      <alignment horizontal="center" vertical="top"/>
      <protection hidden="1"/>
    </xf>
    <xf numFmtId="0" fontId="27" fillId="0" borderId="0" xfId="0" applyNumberFormat="1" applyFont="1" applyFill="1" applyBorder="1" applyAlignment="1" applyProtection="1">
      <alignment horizontal="right" wrapText="1"/>
      <protection hidden="1"/>
    </xf>
    <xf numFmtId="0" fontId="30" fillId="3" borderId="6" xfId="0" applyNumberFormat="1" applyFont="1" applyFill="1" applyBorder="1" applyAlignment="1" applyProtection="1">
      <alignment horizontal="left"/>
      <protection hidden="1"/>
    </xf>
    <xf numFmtId="4" fontId="30" fillId="0" borderId="27" xfId="0" applyNumberFormat="1" applyFont="1" applyFill="1" applyBorder="1" applyAlignment="1" applyProtection="1">
      <alignment horizontal="center"/>
      <protection hidden="1"/>
    </xf>
    <xf numFmtId="4" fontId="30" fillId="0" borderId="26" xfId="0" applyNumberFormat="1" applyFont="1" applyFill="1" applyBorder="1" applyAlignment="1" applyProtection="1">
      <alignment horizontal="center"/>
      <protection hidden="1"/>
    </xf>
    <xf numFmtId="2" fontId="36" fillId="7" borderId="34" xfId="0" quotePrefix="1" applyNumberFormat="1" applyFont="1" applyFill="1" applyBorder="1" applyAlignment="1" applyProtection="1">
      <alignment horizontal="left"/>
      <protection hidden="1"/>
    </xf>
    <xf numFmtId="2" fontId="36" fillId="7" borderId="34" xfId="0" applyNumberFormat="1" applyFont="1" applyFill="1" applyBorder="1" applyAlignment="1" applyProtection="1">
      <alignment horizontal="left"/>
      <protection hidden="1"/>
    </xf>
    <xf numFmtId="2" fontId="36" fillId="7" borderId="35" xfId="0" applyNumberFormat="1" applyFont="1" applyFill="1" applyBorder="1" applyAlignment="1" applyProtection="1">
      <alignment horizontal="left"/>
      <protection hidden="1"/>
    </xf>
    <xf numFmtId="0" fontId="26" fillId="0" borderId="6" xfId="0" applyNumberFormat="1" applyFont="1" applyFill="1" applyBorder="1" applyAlignment="1" applyProtection="1">
      <alignment horizontal="right"/>
      <protection hidden="1"/>
    </xf>
    <xf numFmtId="0" fontId="24" fillId="0" borderId="1" xfId="0" applyNumberFormat="1" applyFont="1" applyFill="1" applyBorder="1" applyAlignment="1" applyProtection="1">
      <alignment horizontal="center"/>
      <protection hidden="1"/>
    </xf>
    <xf numFmtId="0" fontId="24" fillId="0" borderId="2" xfId="0" applyNumberFormat="1" applyFont="1" applyFill="1" applyBorder="1" applyAlignment="1" applyProtection="1">
      <alignment horizontal="center"/>
      <protection hidden="1"/>
    </xf>
    <xf numFmtId="0" fontId="24" fillId="0" borderId="3" xfId="0" applyNumberFormat="1" applyFont="1" applyFill="1" applyBorder="1" applyAlignment="1" applyProtection="1">
      <alignment horizontal="center"/>
      <protection hidden="1"/>
    </xf>
    <xf numFmtId="4" fontId="24" fillId="0" borderId="32" xfId="0" applyNumberFormat="1" applyFont="1" applyFill="1" applyBorder="1" applyAlignment="1" applyProtection="1">
      <protection hidden="1"/>
    </xf>
    <xf numFmtId="4" fontId="24" fillId="0" borderId="36" xfId="0" applyNumberFormat="1" applyFont="1" applyFill="1" applyBorder="1" applyAlignment="1" applyProtection="1">
      <protection hidden="1"/>
    </xf>
    <xf numFmtId="0" fontId="27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24" fillId="0" borderId="15" xfId="0" applyNumberFormat="1" applyFont="1" applyFill="1" applyBorder="1" applyAlignment="1" applyProtection="1">
      <protection hidden="1"/>
    </xf>
    <xf numFmtId="4" fontId="24" fillId="0" borderId="21" xfId="0" applyNumberFormat="1" applyFont="1" applyFill="1" applyBorder="1" applyAlignment="1" applyProtection="1">
      <protection hidden="1"/>
    </xf>
    <xf numFmtId="0" fontId="26" fillId="0" borderId="6" xfId="0" applyNumberFormat="1" applyFont="1" applyFill="1" applyBorder="1" applyAlignment="1" applyProtection="1">
      <alignment vertical="top" wrapText="1"/>
      <protection hidden="1"/>
    </xf>
    <xf numFmtId="49" fontId="26" fillId="3" borderId="6" xfId="0" applyNumberFormat="1" applyFont="1" applyFill="1" applyBorder="1" applyAlignment="1" applyProtection="1">
      <alignment horizontal="center"/>
      <protection hidden="1"/>
    </xf>
    <xf numFmtId="3" fontId="24" fillId="3" borderId="37" xfId="0" applyNumberFormat="1" applyFont="1" applyFill="1" applyBorder="1" applyAlignment="1" applyProtection="1">
      <alignment horizontal="center"/>
      <protection hidden="1"/>
    </xf>
    <xf numFmtId="3" fontId="24" fillId="3" borderId="38" xfId="0" applyNumberFormat="1" applyFont="1" applyFill="1" applyBorder="1" applyAlignment="1" applyProtection="1">
      <alignment horizontal="center"/>
      <protection hidden="1"/>
    </xf>
    <xf numFmtId="3" fontId="24" fillId="3" borderId="39" xfId="0" applyNumberFormat="1" applyFont="1" applyFill="1" applyBorder="1" applyAlignment="1" applyProtection="1">
      <alignment horizontal="center"/>
      <protection hidden="1"/>
    </xf>
    <xf numFmtId="4" fontId="24" fillId="0" borderId="37" xfId="0" applyNumberFormat="1" applyFont="1" applyFill="1" applyBorder="1" applyAlignment="1" applyProtection="1">
      <alignment horizontal="center"/>
      <protection hidden="1"/>
    </xf>
    <xf numFmtId="4" fontId="24" fillId="0" borderId="38" xfId="0" applyNumberFormat="1" applyFont="1" applyFill="1" applyBorder="1" applyAlignment="1" applyProtection="1">
      <alignment horizontal="center"/>
      <protection hidden="1"/>
    </xf>
    <xf numFmtId="4" fontId="24" fillId="0" borderId="39" xfId="0" applyNumberFormat="1" applyFont="1" applyFill="1" applyBorder="1" applyAlignment="1" applyProtection="1">
      <alignment horizontal="center"/>
      <protection hidden="1"/>
    </xf>
    <xf numFmtId="0" fontId="1" fillId="3" borderId="0" xfId="0" applyNumberFormat="1" applyFont="1" applyFill="1" applyBorder="1" applyAlignment="1" applyProtection="1">
      <alignment horizontal="left" vertical="top" wrapText="1"/>
      <protection hidden="1"/>
    </xf>
    <xf numFmtId="0" fontId="33" fillId="0" borderId="0" xfId="0" applyNumberFormat="1" applyFont="1" applyFill="1" applyAlignment="1" applyProtection="1">
      <alignment horizontal="center"/>
      <protection hidden="1"/>
    </xf>
    <xf numFmtId="0" fontId="27" fillId="0" borderId="37" xfId="0" applyNumberFormat="1" applyFont="1" applyFill="1" applyBorder="1" applyAlignment="1" applyProtection="1">
      <alignment horizontal="center"/>
      <protection hidden="1"/>
    </xf>
    <xf numFmtId="0" fontId="27" fillId="0" borderId="38" xfId="0" applyNumberFormat="1" applyFont="1" applyFill="1" applyBorder="1" applyAlignment="1" applyProtection="1">
      <alignment horizontal="center"/>
      <protection hidden="1"/>
    </xf>
    <xf numFmtId="0" fontId="27" fillId="0" borderId="39" xfId="0" applyNumberFormat="1" applyFont="1" applyFill="1" applyBorder="1" applyAlignment="1" applyProtection="1">
      <alignment horizontal="center"/>
      <protection hidden="1"/>
    </xf>
    <xf numFmtId="0" fontId="32" fillId="0" borderId="9" xfId="0" applyNumberFormat="1" applyFont="1" applyFill="1" applyBorder="1" applyAlignment="1" applyProtection="1">
      <alignment horizontal="center" vertical="top" wrapText="1"/>
      <protection hidden="1"/>
    </xf>
    <xf numFmtId="0" fontId="24" fillId="0" borderId="37" xfId="0" applyNumberFormat="1" applyFont="1" applyFill="1" applyBorder="1" applyAlignment="1" applyProtection="1">
      <alignment horizontal="center"/>
      <protection hidden="1"/>
    </xf>
    <xf numFmtId="0" fontId="24" fillId="0" borderId="40" xfId="0" applyNumberFormat="1" applyFont="1" applyFill="1" applyBorder="1" applyAlignment="1" applyProtection="1">
      <alignment horizontal="center"/>
      <protection hidden="1"/>
    </xf>
    <xf numFmtId="0" fontId="27" fillId="0" borderId="8" xfId="0" applyNumberFormat="1" applyFont="1" applyFill="1" applyBorder="1" applyAlignment="1" applyProtection="1">
      <alignment horizontal="center"/>
      <protection hidden="1"/>
    </xf>
    <xf numFmtId="0" fontId="27" fillId="0" borderId="9" xfId="0" applyNumberFormat="1" applyFont="1" applyFill="1" applyBorder="1" applyAlignment="1" applyProtection="1">
      <alignment horizontal="center"/>
      <protection hidden="1"/>
    </xf>
    <xf numFmtId="0" fontId="27" fillId="0" borderId="10" xfId="0" applyNumberFormat="1" applyFont="1" applyFill="1" applyBorder="1" applyAlignment="1" applyProtection="1">
      <alignment horizontal="center"/>
      <protection hidden="1"/>
    </xf>
    <xf numFmtId="0" fontId="27" fillId="0" borderId="37" xfId="0" applyNumberFormat="1" applyFont="1" applyFill="1" applyBorder="1" applyAlignment="1" applyProtection="1">
      <alignment horizontal="left"/>
      <protection hidden="1"/>
    </xf>
    <xf numFmtId="0" fontId="27" fillId="0" borderId="38" xfId="0" applyNumberFormat="1" applyFont="1" applyFill="1" applyBorder="1" applyAlignment="1" applyProtection="1">
      <alignment horizontal="left"/>
      <protection hidden="1"/>
    </xf>
    <xf numFmtId="0" fontId="27" fillId="0" borderId="39" xfId="0" applyNumberFormat="1" applyFont="1" applyFill="1" applyBorder="1" applyAlignment="1" applyProtection="1">
      <alignment horizontal="left"/>
      <protection hidden="1"/>
    </xf>
    <xf numFmtId="0" fontId="24" fillId="0" borderId="8" xfId="0" applyNumberFormat="1" applyFont="1" applyFill="1" applyBorder="1" applyAlignment="1" applyProtection="1">
      <alignment horizontal="center"/>
      <protection hidden="1"/>
    </xf>
    <xf numFmtId="0" fontId="24" fillId="0" borderId="10" xfId="0" applyNumberFormat="1" applyFont="1" applyFill="1" applyBorder="1" applyAlignment="1" applyProtection="1">
      <alignment horizontal="center"/>
      <protection hidden="1"/>
    </xf>
    <xf numFmtId="0" fontId="24" fillId="0" borderId="41" xfId="0" applyNumberFormat="1" applyFont="1" applyFill="1" applyBorder="1" applyAlignment="1" applyProtection="1">
      <alignment horizontal="center"/>
      <protection hidden="1"/>
    </xf>
    <xf numFmtId="0" fontId="24" fillId="0" borderId="42" xfId="0" applyNumberFormat="1" applyFont="1" applyFill="1" applyBorder="1" applyAlignment="1" applyProtection="1">
      <alignment horizontal="center"/>
      <protection hidden="1"/>
    </xf>
    <xf numFmtId="0" fontId="24" fillId="0" borderId="43" xfId="0" applyNumberFormat="1" applyFont="1" applyFill="1" applyBorder="1" applyAlignment="1" applyProtection="1">
      <alignment horizontal="center"/>
      <protection hidden="1"/>
    </xf>
    <xf numFmtId="0" fontId="24" fillId="0" borderId="31" xfId="0" applyNumberFormat="1" applyFont="1" applyFill="1" applyBorder="1" applyAlignment="1" applyProtection="1">
      <alignment horizontal="center"/>
      <protection hidden="1"/>
    </xf>
    <xf numFmtId="4" fontId="26" fillId="0" borderId="37" xfId="0" applyNumberFormat="1" applyFont="1" applyFill="1" applyBorder="1" applyAlignment="1" applyProtection="1">
      <alignment horizontal="center"/>
      <protection hidden="1"/>
    </xf>
    <xf numFmtId="4" fontId="26" fillId="0" borderId="38" xfId="0" applyNumberFormat="1" applyFont="1" applyFill="1" applyBorder="1" applyAlignment="1" applyProtection="1">
      <alignment horizontal="center"/>
      <protection hidden="1"/>
    </xf>
    <xf numFmtId="4" fontId="26" fillId="0" borderId="39" xfId="0" applyNumberFormat="1" applyFont="1" applyFill="1" applyBorder="1" applyAlignment="1" applyProtection="1">
      <alignment horizontal="center"/>
      <protection hidden="1"/>
    </xf>
    <xf numFmtId="0" fontId="27" fillId="0" borderId="37" xfId="0" applyNumberFormat="1" applyFont="1" applyFill="1" applyBorder="1" applyAlignment="1" applyProtection="1">
      <alignment horizontal="center" vertical="center"/>
      <protection hidden="1"/>
    </xf>
    <xf numFmtId="0" fontId="27" fillId="0" borderId="40" xfId="0" applyNumberFormat="1" applyFont="1" applyFill="1" applyBorder="1" applyAlignment="1" applyProtection="1">
      <alignment horizontal="center" vertical="center"/>
      <protection hidden="1"/>
    </xf>
    <xf numFmtId="0" fontId="32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39" xfId="0" applyNumberFormat="1" applyFont="1" applyFill="1" applyBorder="1" applyAlignment="1" applyProtection="1">
      <alignment horizontal="center" vertical="center"/>
      <protection hidden="1"/>
    </xf>
    <xf numFmtId="0" fontId="24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5" xfId="0" applyNumberFormat="1" applyFont="1" applyFill="1" applyBorder="1" applyAlignment="1" applyProtection="1">
      <alignment horizontal="center" vertical="center" wrapText="1"/>
      <protection hidden="1"/>
    </xf>
    <xf numFmtId="4" fontId="26" fillId="0" borderId="6" xfId="0" applyNumberFormat="1" applyFont="1" applyFill="1" applyBorder="1" applyAlignment="1" applyProtection="1">
      <alignment horizontal="center"/>
      <protection hidden="1"/>
    </xf>
    <xf numFmtId="4" fontId="26" fillId="0" borderId="3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Alignment="1" applyProtection="1">
      <alignment horizontal="center"/>
      <protection hidden="1"/>
    </xf>
    <xf numFmtId="0" fontId="24" fillId="0" borderId="38" xfId="0" applyNumberFormat="1" applyFont="1" applyFill="1" applyBorder="1" applyAlignment="1" applyProtection="1">
      <alignment horizontal="center"/>
      <protection hidden="1"/>
    </xf>
    <xf numFmtId="0" fontId="24" fillId="0" borderId="39" xfId="0" applyNumberFormat="1" applyFont="1" applyFill="1" applyBorder="1" applyAlignment="1" applyProtection="1">
      <alignment horizontal="center"/>
      <protection hidden="1"/>
    </xf>
    <xf numFmtId="0" fontId="27" fillId="0" borderId="38" xfId="0" applyNumberFormat="1" applyFont="1" applyFill="1" applyBorder="1" applyAlignment="1" applyProtection="1">
      <alignment horizontal="center" vertical="center"/>
      <protection hidden="1"/>
    </xf>
    <xf numFmtId="0" fontId="27" fillId="0" borderId="48" xfId="0" applyNumberFormat="1" applyFont="1" applyFill="1" applyBorder="1" applyAlignment="1" applyProtection="1">
      <alignment horizontal="center" vertical="center"/>
      <protection hidden="1"/>
    </xf>
    <xf numFmtId="0" fontId="24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6" xfId="0" applyNumberFormat="1" applyFont="1" applyFill="1" applyBorder="1" applyAlignment="1" applyProtection="1">
      <alignment horizontal="center"/>
      <protection hidden="1"/>
    </xf>
    <xf numFmtId="0" fontId="24" fillId="0" borderId="9" xfId="0" applyNumberFormat="1" applyFont="1" applyFill="1" applyBorder="1" applyAlignment="1" applyProtection="1">
      <alignment horizontal="center"/>
      <protection hidden="1"/>
    </xf>
    <xf numFmtId="0" fontId="24" fillId="0" borderId="4" xfId="0" applyNumberFormat="1" applyFont="1" applyFill="1" applyBorder="1" applyAlignment="1" applyProtection="1">
      <alignment horizontal="center"/>
      <protection hidden="1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32" fillId="0" borderId="34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53" xfId="0" applyNumberFormat="1" applyFont="1" applyFill="1" applyBorder="1" applyAlignment="1" applyProtection="1">
      <alignment horizontal="center"/>
      <protection hidden="1"/>
    </xf>
    <xf numFmtId="49" fontId="24" fillId="0" borderId="13" xfId="0" applyNumberFormat="1" applyFont="1" applyFill="1" applyBorder="1" applyAlignment="1" applyProtection="1">
      <alignment horizontal="center"/>
      <protection hidden="1"/>
    </xf>
    <xf numFmtId="0" fontId="33" fillId="0" borderId="19" xfId="0" applyNumberFormat="1" applyFont="1" applyFill="1" applyBorder="1" applyAlignment="1" applyProtection="1">
      <alignment horizontal="center"/>
      <protection hidden="1"/>
    </xf>
    <xf numFmtId="0" fontId="33" fillId="0" borderId="20" xfId="0" applyNumberFormat="1" applyFont="1" applyFill="1" applyBorder="1" applyAlignment="1" applyProtection="1">
      <alignment horizontal="center"/>
      <protection hidden="1"/>
    </xf>
    <xf numFmtId="0" fontId="26" fillId="0" borderId="0" xfId="0" applyNumberFormat="1" applyFont="1" applyFill="1" applyBorder="1" applyAlignment="1" applyProtection="1">
      <alignment horizontal="left" vertical="top" wrapText="1"/>
      <protection hidden="1"/>
    </xf>
    <xf numFmtId="0" fontId="26" fillId="0" borderId="6" xfId="0" applyNumberFormat="1" applyFont="1" applyFill="1" applyBorder="1" applyAlignment="1" applyProtection="1">
      <alignment horizontal="left" vertical="top" wrapText="1"/>
      <protection hidden="1"/>
    </xf>
    <xf numFmtId="0" fontId="26" fillId="0" borderId="6" xfId="0" applyNumberFormat="1" applyFont="1" applyFill="1" applyBorder="1" applyAlignment="1" applyProtection="1">
      <alignment horizontal="center"/>
      <protection hidden="1"/>
    </xf>
    <xf numFmtId="0" fontId="26" fillId="0" borderId="5" xfId="0" applyNumberFormat="1" applyFont="1" applyFill="1" applyBorder="1" applyAlignment="1" applyProtection="1">
      <alignment horizontal="left" vertical="top" wrapText="1"/>
      <protection hidden="1"/>
    </xf>
    <xf numFmtId="0" fontId="35" fillId="0" borderId="0" xfId="0" applyNumberFormat="1" applyFont="1" applyFill="1" applyBorder="1" applyAlignment="1" applyProtection="1">
      <alignment horizontal="right"/>
      <protection hidden="1"/>
    </xf>
    <xf numFmtId="0" fontId="35" fillId="0" borderId="5" xfId="0" applyNumberFormat="1" applyFont="1" applyFill="1" applyBorder="1" applyAlignment="1" applyProtection="1">
      <alignment horizontal="right"/>
      <protection hidden="1"/>
    </xf>
    <xf numFmtId="4" fontId="24" fillId="0" borderId="49" xfId="0" applyNumberFormat="1" applyFont="1" applyFill="1" applyBorder="1" applyAlignment="1" applyProtection="1">
      <protection hidden="1"/>
    </xf>
    <xf numFmtId="4" fontId="24" fillId="0" borderId="50" xfId="0" applyNumberFormat="1" applyFont="1" applyFill="1" applyBorder="1" applyAlignment="1" applyProtection="1">
      <protection hidden="1"/>
    </xf>
    <xf numFmtId="0" fontId="36" fillId="0" borderId="34" xfId="0" applyNumberFormat="1" applyFont="1" applyFill="1" applyBorder="1" applyAlignment="1" applyProtection="1">
      <alignment horizontal="left"/>
      <protection hidden="1"/>
    </xf>
    <xf numFmtId="0" fontId="36" fillId="0" borderId="35" xfId="0" applyNumberFormat="1" applyFont="1" applyFill="1" applyBorder="1" applyAlignment="1" applyProtection="1">
      <alignment horizontal="left"/>
      <protection hidden="1"/>
    </xf>
    <xf numFmtId="4" fontId="30" fillId="0" borderId="51" xfId="0" applyNumberFormat="1" applyFont="1" applyFill="1" applyBorder="1" applyAlignment="1" applyProtection="1">
      <alignment horizontal="center"/>
      <protection hidden="1"/>
    </xf>
    <xf numFmtId="4" fontId="30" fillId="0" borderId="52" xfId="0" applyNumberFormat="1" applyFont="1" applyFill="1" applyBorder="1" applyAlignment="1" applyProtection="1">
      <alignment horizontal="center"/>
      <protection hidden="1"/>
    </xf>
    <xf numFmtId="0" fontId="34" fillId="0" borderId="28" xfId="0" applyNumberFormat="1" applyFont="1" applyFill="1" applyBorder="1" applyAlignment="1" applyProtection="1">
      <alignment horizontal="center"/>
      <protection hidden="1"/>
    </xf>
    <xf numFmtId="0" fontId="34" fillId="0" borderId="29" xfId="0" applyNumberFormat="1" applyFont="1" applyFill="1" applyBorder="1" applyAlignment="1" applyProtection="1">
      <alignment horizontal="center"/>
      <protection hidden="1"/>
    </xf>
    <xf numFmtId="0" fontId="30" fillId="0" borderId="6" xfId="0" applyNumberFormat="1" applyFont="1" applyFill="1" applyBorder="1" applyAlignment="1" applyProtection="1">
      <alignment horizontal="left"/>
      <protection hidden="1"/>
    </xf>
    <xf numFmtId="0" fontId="27" fillId="0" borderId="0" xfId="0" applyNumberFormat="1" applyFont="1" applyFill="1" applyAlignment="1" applyProtection="1">
      <alignment horizontal="center" wrapText="1"/>
      <protection hidden="1"/>
    </xf>
    <xf numFmtId="0" fontId="32" fillId="0" borderId="0" xfId="0" applyNumberFormat="1" applyFont="1" applyFill="1" applyBorder="1" applyAlignment="1" applyProtection="1">
      <alignment horizontal="center" vertical="top"/>
      <protection hidden="1"/>
    </xf>
    <xf numFmtId="3" fontId="24" fillId="0" borderId="37" xfId="0" applyNumberFormat="1" applyFont="1" applyFill="1" applyBorder="1" applyAlignment="1" applyProtection="1">
      <alignment horizontal="center"/>
      <protection hidden="1"/>
    </xf>
    <xf numFmtId="3" fontId="24" fillId="0" borderId="38" xfId="0" applyNumberFormat="1" applyFont="1" applyFill="1" applyBorder="1" applyAlignment="1" applyProtection="1">
      <alignment horizontal="center"/>
      <protection hidden="1"/>
    </xf>
    <xf numFmtId="3" fontId="24" fillId="0" borderId="39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left" vertical="top" wrapText="1"/>
      <protection hidden="1"/>
    </xf>
    <xf numFmtId="0" fontId="32" fillId="0" borderId="6" xfId="0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Alignment="1" applyProtection="1">
      <alignment horizontal="left" vertical="top" wrapText="1"/>
      <protection hidden="1"/>
    </xf>
    <xf numFmtId="0" fontId="27" fillId="0" borderId="0" xfId="0" applyNumberFormat="1" applyFont="1" applyFill="1" applyAlignment="1" applyProtection="1">
      <alignment horizontal="center" vertical="top" wrapText="1"/>
      <protection hidden="1"/>
    </xf>
    <xf numFmtId="0" fontId="24" fillId="0" borderId="0" xfId="0" applyNumberFormat="1" applyFont="1" applyFill="1" applyAlignment="1" applyProtection="1">
      <alignment horizontal="left" wrapText="1"/>
      <protection hidden="1"/>
    </xf>
    <xf numFmtId="0" fontId="24" fillId="0" borderId="0" xfId="0" applyNumberFormat="1" applyFont="1" applyFill="1" applyAlignment="1" applyProtection="1">
      <alignment horizontal="left"/>
      <protection hidden="1"/>
    </xf>
    <xf numFmtId="0" fontId="35" fillId="0" borderId="37" xfId="0" applyNumberFormat="1" applyFont="1" applyFill="1" applyBorder="1" applyAlignment="1" applyProtection="1">
      <alignment horizontal="center" wrapText="1"/>
      <protection hidden="1"/>
    </xf>
    <xf numFmtId="0" fontId="35" fillId="0" borderId="39" xfId="0" applyNumberFormat="1" applyFont="1" applyFill="1" applyBorder="1" applyAlignment="1" applyProtection="1">
      <alignment horizontal="center" wrapText="1"/>
      <protection hidden="1"/>
    </xf>
    <xf numFmtId="0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NumberFormat="1" applyFont="1" applyFill="1" applyAlignment="1" applyProtection="1">
      <alignment horizontal="center" vertical="top"/>
      <protection hidden="1"/>
    </xf>
    <xf numFmtId="0" fontId="34" fillId="0" borderId="33" xfId="0" applyNumberFormat="1" applyFont="1" applyFill="1" applyBorder="1" applyAlignment="1" applyProtection="1">
      <alignment horizontal="center"/>
      <protection hidden="1"/>
    </xf>
    <xf numFmtId="0" fontId="13" fillId="0" borderId="0" xfId="2" applyNumberFormat="1" applyFont="1" applyBorder="1" applyAlignment="1">
      <alignment horizontal="right"/>
    </xf>
    <xf numFmtId="0" fontId="20" fillId="0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center" vertical="center" wrapText="1"/>
    </xf>
    <xf numFmtId="14" fontId="8" fillId="5" borderId="0" xfId="2" applyNumberFormat="1" applyFont="1" applyFill="1" applyBorder="1" applyAlignment="1">
      <alignment horizontal="center"/>
    </xf>
    <xf numFmtId="165" fontId="9" fillId="0" borderId="0" xfId="2" applyNumberFormat="1" applyFont="1" applyBorder="1" applyAlignment="1">
      <alignment horizontal="left"/>
    </xf>
    <xf numFmtId="0" fontId="10" fillId="6" borderId="0" xfId="2" applyNumberFormat="1" applyFont="1" applyFill="1" applyBorder="1" applyAlignment="1">
      <alignment horizontal="center" vertical="center" wrapText="1"/>
    </xf>
    <xf numFmtId="0" fontId="19" fillId="2" borderId="0" xfId="2" applyNumberFormat="1" applyFont="1" applyFill="1" applyBorder="1" applyAlignment="1">
      <alignment horizontal="right" vertical="center" wrapText="1"/>
    </xf>
    <xf numFmtId="49" fontId="33" fillId="8" borderId="17" xfId="0" applyNumberFormat="1" applyFont="1" applyFill="1" applyBorder="1" applyAlignment="1" applyProtection="1">
      <alignment horizontal="center"/>
      <protection hidden="1"/>
    </xf>
    <xf numFmtId="49" fontId="33" fillId="8" borderId="19" xfId="0" applyNumberFormat="1" applyFont="1" applyFill="1" applyBorder="1" applyAlignment="1" applyProtection="1">
      <alignment horizontal="center"/>
      <protection hidden="1"/>
    </xf>
    <xf numFmtId="49" fontId="33" fillId="8" borderId="20" xfId="0" applyNumberFormat="1" applyFont="1" applyFill="1" applyBorder="1" applyAlignment="1" applyProtection="1">
      <alignment horizontal="center"/>
      <protection hidden="1"/>
    </xf>
    <xf numFmtId="49" fontId="1" fillId="3" borderId="0" xfId="0" applyNumberFormat="1" applyFont="1" applyFill="1" applyBorder="1" applyAlignment="1" applyProtection="1">
      <alignment horizontal="left" vertical="top" wrapText="1"/>
      <protection hidden="1"/>
    </xf>
    <xf numFmtId="49" fontId="24" fillId="9" borderId="22" xfId="0" applyNumberFormat="1" applyFont="1" applyFill="1" applyBorder="1" applyAlignment="1" applyProtection="1">
      <alignment horizontal="center"/>
      <protection hidden="1"/>
    </xf>
    <xf numFmtId="164" fontId="33" fillId="8" borderId="29" xfId="0" applyNumberFormat="1" applyFont="1" applyFill="1" applyBorder="1" applyAlignment="1" applyProtection="1">
      <alignment horizontal="center"/>
      <protection hidden="1"/>
    </xf>
    <xf numFmtId="164" fontId="33" fillId="8" borderId="31" xfId="0" applyNumberFormat="1" applyFont="1" applyFill="1" applyBorder="1" applyAlignment="1" applyProtection="1">
      <alignment horizontal="center"/>
      <protection hidden="1"/>
    </xf>
    <xf numFmtId="164" fontId="33" fillId="0" borderId="29" xfId="0" applyNumberFormat="1" applyFont="1" applyFill="1" applyBorder="1" applyAlignment="1" applyProtection="1">
      <alignment horizontal="center"/>
      <protection hidden="1"/>
    </xf>
    <xf numFmtId="164" fontId="33" fillId="0" borderId="31" xfId="0" applyNumberFormat="1" applyFont="1" applyFill="1" applyBorder="1" applyAlignment="1" applyProtection="1">
      <alignment horizontal="center"/>
      <protection hidden="1"/>
    </xf>
    <xf numFmtId="0" fontId="37" fillId="0" borderId="19" xfId="0" applyNumberFormat="1" applyFont="1" applyFill="1" applyBorder="1" applyAlignment="1" applyProtection="1">
      <alignment horizontal="left"/>
      <protection hidden="1"/>
    </xf>
    <xf numFmtId="0" fontId="37" fillId="0" borderId="20" xfId="0" applyNumberFormat="1" applyFont="1" applyFill="1" applyBorder="1" applyAlignment="1" applyProtection="1">
      <alignment horizontal="left"/>
      <protection hidden="1"/>
    </xf>
    <xf numFmtId="0" fontId="37" fillId="3" borderId="19" xfId="0" applyNumberFormat="1" applyFont="1" applyFill="1" applyBorder="1" applyAlignment="1" applyProtection="1">
      <alignment horizontal="left"/>
      <protection hidden="1"/>
    </xf>
    <xf numFmtId="0" fontId="37" fillId="3" borderId="20" xfId="0" applyNumberFormat="1" applyFont="1" applyFill="1" applyBorder="1" applyAlignment="1" applyProtection="1">
      <alignment horizontal="left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D6F6D6"/>
      <color rgb="FFC9F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ok.ru/" TargetMode="External"/><Relationship Id="rId2" Type="http://schemas.openxmlformats.org/officeDocument/2006/relationships/hyperlink" Target="mailto:olegator@allok.ru?subject=&#1063;&#1080;&#1089;&#1083;&#1086;_&#1087;&#1088;&#1086;&#1087;&#1080;&#1089;&#1100;&#1102;_&#1074;_Excel" TargetMode="External"/><Relationship Id="rId1" Type="http://schemas.openxmlformats.org/officeDocument/2006/relationships/hyperlink" Target="http://www.allok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58"/>
  <sheetViews>
    <sheetView showZeros="0" tabSelected="1" workbookViewId="0">
      <selection activeCell="H26" sqref="H26:K26"/>
    </sheetView>
  </sheetViews>
  <sheetFormatPr defaultRowHeight="12.75" x14ac:dyDescent="0.2"/>
  <cols>
    <col min="1" max="1" width="5.6640625" style="1" customWidth="1"/>
    <col min="2" max="2" width="2.44140625" style="1" customWidth="1"/>
    <col min="3" max="3" width="3.77734375" style="1" customWidth="1"/>
    <col min="4" max="4" width="4" style="1" customWidth="1"/>
    <col min="5" max="6" width="5.6640625" style="1" customWidth="1"/>
    <col min="7" max="7" width="3.77734375" style="1" customWidth="1"/>
    <col min="8" max="8" width="7.44140625" style="1" customWidth="1"/>
    <col min="9" max="9" width="6.77734375" style="1" customWidth="1"/>
    <col min="10" max="10" width="5.77734375" style="1" customWidth="1"/>
    <col min="11" max="11" width="9" style="1" customWidth="1"/>
    <col min="12" max="12" width="11.77734375" style="1" customWidth="1"/>
    <col min="13" max="13" width="7.5546875" style="1" customWidth="1"/>
    <col min="14" max="14" width="11.33203125" style="1" customWidth="1"/>
    <col min="15" max="16384" width="8.88671875" style="1"/>
  </cols>
  <sheetData>
    <row r="1" spans="1:14" ht="16.5" thickBo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  <c r="M1" s="119" t="s">
        <v>41</v>
      </c>
      <c r="N1" s="120"/>
    </row>
    <row r="2" spans="1:14" ht="19.5" thickBot="1" x14ac:dyDescent="0.35">
      <c r="A2" s="2" t="s">
        <v>43</v>
      </c>
      <c r="B2" s="2"/>
      <c r="C2" s="2"/>
      <c r="D2" s="2"/>
      <c r="E2" s="2"/>
      <c r="F2" s="257"/>
      <c r="G2" s="258"/>
      <c r="H2" s="259"/>
      <c r="I2" s="3"/>
      <c r="J2" s="262"/>
      <c r="K2" s="262"/>
      <c r="L2" s="263"/>
      <c r="M2" s="121" t="s">
        <v>1</v>
      </c>
      <c r="N2" s="122"/>
    </row>
    <row r="3" spans="1:14" ht="19.5" thickBot="1" x14ac:dyDescent="0.35">
      <c r="B3" s="29"/>
      <c r="C3" s="29"/>
      <c r="D3" s="29"/>
      <c r="E3" s="29"/>
      <c r="F3" s="29"/>
      <c r="G3" s="29"/>
      <c r="H3" s="29"/>
      <c r="I3" s="3"/>
      <c r="J3" s="123" t="s">
        <v>42</v>
      </c>
      <c r="K3" s="123"/>
      <c r="L3" s="123"/>
    </row>
    <row r="4" spans="1:14" ht="21.75" customHeight="1" thickBot="1" x14ac:dyDescent="0.35">
      <c r="L4" s="107" t="s">
        <v>2</v>
      </c>
      <c r="M4" s="268"/>
      <c r="N4" s="269"/>
    </row>
    <row r="5" spans="1:14" ht="19.5" thickBot="1" x14ac:dyDescent="0.35">
      <c r="G5" s="128" t="s">
        <v>3</v>
      </c>
      <c r="H5" s="128"/>
      <c r="I5" s="128"/>
      <c r="J5" s="128"/>
      <c r="K5" s="128"/>
    </row>
    <row r="6" spans="1:14" x14ac:dyDescent="0.2">
      <c r="A6" s="1" t="s">
        <v>4</v>
      </c>
      <c r="G6" s="4" t="s">
        <v>5</v>
      </c>
      <c r="H6" s="5"/>
      <c r="I6" s="5"/>
      <c r="J6" s="5"/>
      <c r="K6" s="5"/>
      <c r="L6" s="6"/>
      <c r="M6" s="7"/>
      <c r="N6" s="8"/>
    </row>
    <row r="7" spans="1:14" ht="35.25" customHeight="1" thickBot="1" x14ac:dyDescent="0.4">
      <c r="A7" s="136"/>
      <c r="B7" s="136"/>
      <c r="C7" s="136"/>
      <c r="D7" s="136"/>
      <c r="E7" s="136"/>
      <c r="F7" s="136"/>
      <c r="G7" s="124" t="s">
        <v>130</v>
      </c>
      <c r="H7" s="125"/>
      <c r="I7" s="125"/>
      <c r="J7" s="125"/>
      <c r="K7" s="126"/>
      <c r="L7" s="138">
        <f>L47</f>
        <v>0</v>
      </c>
      <c r="M7" s="139"/>
      <c r="N7" s="140"/>
    </row>
    <row r="8" spans="1:14" ht="19.5" thickBot="1" x14ac:dyDescent="0.35">
      <c r="A8" s="141"/>
      <c r="B8" s="141"/>
      <c r="C8" s="141"/>
      <c r="D8" s="141"/>
      <c r="E8" s="141"/>
      <c r="F8" s="141"/>
      <c r="G8" s="128" t="s">
        <v>6</v>
      </c>
      <c r="H8" s="128"/>
      <c r="I8" s="128"/>
      <c r="J8" s="128"/>
      <c r="K8" s="128"/>
      <c r="L8" s="9"/>
      <c r="M8" s="10"/>
      <c r="N8" s="11"/>
    </row>
    <row r="9" spans="1:14" x14ac:dyDescent="0.2">
      <c r="A9" s="1" t="s">
        <v>7</v>
      </c>
      <c r="G9" s="4" t="s">
        <v>5</v>
      </c>
      <c r="H9" s="5"/>
      <c r="I9" s="5"/>
      <c r="J9" s="5"/>
      <c r="K9" s="5"/>
      <c r="L9" s="9"/>
      <c r="M9" s="10"/>
      <c r="N9" s="11"/>
    </row>
    <row r="10" spans="1:14" ht="31.5" customHeight="1" thickBot="1" x14ac:dyDescent="0.4">
      <c r="A10" s="136"/>
      <c r="B10" s="136"/>
      <c r="C10" s="136"/>
      <c r="D10" s="136"/>
      <c r="E10" s="136"/>
      <c r="F10" s="137"/>
      <c r="G10" s="129"/>
      <c r="H10" s="130"/>
      <c r="I10" s="130"/>
      <c r="J10" s="130"/>
      <c r="K10" s="131"/>
      <c r="L10" s="133" t="s">
        <v>8</v>
      </c>
      <c r="M10" s="134"/>
      <c r="N10" s="135"/>
    </row>
    <row r="11" spans="1:14" ht="24.75" customHeight="1" thickBot="1" x14ac:dyDescent="0.35">
      <c r="A11" s="1" t="s">
        <v>9</v>
      </c>
      <c r="B11" s="162"/>
      <c r="C11" s="162"/>
      <c r="D11" s="162"/>
      <c r="E11" s="152" t="s">
        <v>5</v>
      </c>
      <c r="F11" s="152"/>
      <c r="G11" s="149">
        <f>G10</f>
        <v>0</v>
      </c>
      <c r="H11" s="150"/>
      <c r="I11" s="150"/>
      <c r="J11" s="150"/>
      <c r="K11" s="151"/>
      <c r="L11" s="153" t="s">
        <v>101</v>
      </c>
      <c r="M11" s="154"/>
      <c r="N11" s="155"/>
    </row>
    <row r="12" spans="1:14" ht="15" x14ac:dyDescent="0.25">
      <c r="A12" s="1" t="s">
        <v>10</v>
      </c>
      <c r="L12" s="108" t="s">
        <v>44</v>
      </c>
      <c r="M12" s="147" t="s">
        <v>45</v>
      </c>
      <c r="N12" s="148"/>
    </row>
    <row r="13" spans="1:14" ht="14.25" x14ac:dyDescent="0.2">
      <c r="A13" s="127" t="s">
        <v>132</v>
      </c>
      <c r="B13" s="127"/>
      <c r="C13" s="127"/>
      <c r="D13" s="127"/>
      <c r="E13" s="127"/>
      <c r="F13" s="127"/>
      <c r="G13" s="127"/>
      <c r="H13" s="127"/>
      <c r="I13" s="127"/>
      <c r="J13" s="1" t="s">
        <v>11</v>
      </c>
      <c r="K13" s="12" t="s">
        <v>131</v>
      </c>
      <c r="L13" s="261"/>
      <c r="M13" s="156">
        <f>L7:L7</f>
        <v>0</v>
      </c>
      <c r="N13" s="157"/>
    </row>
    <row r="14" spans="1:14" x14ac:dyDescent="0.2">
      <c r="A14" s="1" t="s">
        <v>12</v>
      </c>
      <c r="L14" s="111"/>
      <c r="M14" s="156"/>
      <c r="N14" s="157"/>
    </row>
    <row r="15" spans="1:14" ht="14.25" x14ac:dyDescent="0.2">
      <c r="A15" s="127" t="s">
        <v>132</v>
      </c>
      <c r="B15" s="127"/>
      <c r="C15" s="127"/>
      <c r="D15" s="127"/>
      <c r="E15" s="127"/>
      <c r="F15" s="127"/>
      <c r="G15" s="127"/>
      <c r="H15" s="127"/>
      <c r="I15" s="127"/>
      <c r="J15" s="1" t="s">
        <v>11</v>
      </c>
      <c r="K15" s="12" t="s">
        <v>131</v>
      </c>
      <c r="L15" s="111"/>
      <c r="M15" s="156"/>
      <c r="N15" s="157"/>
    </row>
    <row r="16" spans="1:14" x14ac:dyDescent="0.2">
      <c r="A16" s="1" t="s">
        <v>13</v>
      </c>
      <c r="L16" s="111"/>
      <c r="M16" s="156"/>
      <c r="N16" s="157"/>
    </row>
    <row r="17" spans="1:24" ht="25.5" customHeight="1" thickBot="1" x14ac:dyDescent="0.25">
      <c r="A17" s="161" t="str">
        <f>стр.7!B3</f>
        <v>Ноль руб. 00 коп.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12"/>
      <c r="M17" s="159"/>
      <c r="N17" s="160"/>
    </row>
    <row r="18" spans="1:24" x14ac:dyDescent="0.2">
      <c r="A18" s="1" t="s">
        <v>14</v>
      </c>
      <c r="L18" s="109"/>
      <c r="M18" s="142"/>
      <c r="N18" s="142"/>
    </row>
    <row r="19" spans="1:24" ht="15" customHeight="1" x14ac:dyDescent="0.2">
      <c r="A19" s="260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</row>
    <row r="20" spans="1:24" s="13" customFormat="1" ht="29.25" customHeight="1" x14ac:dyDescent="0.25">
      <c r="A20" s="13" t="s">
        <v>102</v>
      </c>
      <c r="B20" s="23"/>
      <c r="C20" s="23"/>
      <c r="D20" s="23"/>
      <c r="E20" s="23"/>
      <c r="F20" s="146"/>
      <c r="G20" s="146"/>
      <c r="H20" s="146"/>
      <c r="J20" s="145"/>
      <c r="K20" s="145"/>
      <c r="L20" s="15"/>
      <c r="M20" s="15"/>
      <c r="N20" s="15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s="82" customFormat="1" ht="14.25" customHeight="1" x14ac:dyDescent="0.25">
      <c r="B21" s="144" t="s">
        <v>103</v>
      </c>
      <c r="C21" s="144"/>
      <c r="D21" s="144"/>
      <c r="E21" s="144"/>
      <c r="F21" s="144" t="s">
        <v>104</v>
      </c>
      <c r="G21" s="144"/>
      <c r="H21" s="144"/>
      <c r="L21" s="83" t="s">
        <v>103</v>
      </c>
      <c r="M21" s="84" t="s">
        <v>104</v>
      </c>
      <c r="N21" s="85"/>
      <c r="O21" s="86"/>
      <c r="P21" s="87"/>
      <c r="Q21" s="86"/>
      <c r="R21" s="86"/>
      <c r="S21" s="87"/>
      <c r="T21" s="87"/>
      <c r="U21" s="87"/>
      <c r="V21" s="87"/>
      <c r="W21" s="87"/>
      <c r="X21" s="87"/>
    </row>
    <row r="22" spans="1:24" ht="13.5" thickBo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24" s="13" customFormat="1" ht="18.75" x14ac:dyDescent="0.3">
      <c r="A23" s="170" t="s">
        <v>15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24" s="17" customFormat="1" ht="27.75" customHeight="1" x14ac:dyDescent="0.25">
      <c r="A24" s="158" t="s">
        <v>105</v>
      </c>
      <c r="B24" s="158"/>
      <c r="C24" s="158"/>
      <c r="D24" s="158"/>
      <c r="E24" s="158"/>
      <c r="F24" s="158"/>
      <c r="G24" s="158"/>
      <c r="H24" s="158" t="s">
        <v>16</v>
      </c>
      <c r="I24" s="158"/>
      <c r="J24" s="158"/>
      <c r="K24" s="158"/>
      <c r="L24" s="158" t="s">
        <v>8</v>
      </c>
      <c r="M24" s="158"/>
      <c r="N24" s="158"/>
    </row>
    <row r="25" spans="1:24" x14ac:dyDescent="0.2">
      <c r="A25" s="143">
        <v>1</v>
      </c>
      <c r="B25" s="143"/>
      <c r="C25" s="143"/>
      <c r="D25" s="143"/>
      <c r="E25" s="143"/>
      <c r="F25" s="143"/>
      <c r="G25" s="143"/>
      <c r="H25" s="143">
        <v>2</v>
      </c>
      <c r="I25" s="143"/>
      <c r="J25" s="143"/>
      <c r="K25" s="143"/>
      <c r="L25" s="143">
        <v>3</v>
      </c>
      <c r="M25" s="143"/>
      <c r="N25" s="143"/>
    </row>
    <row r="26" spans="1:24" x14ac:dyDescent="0.2">
      <c r="A26" s="171" t="s">
        <v>33</v>
      </c>
      <c r="B26" s="172"/>
      <c r="C26" s="172"/>
      <c r="D26" s="172"/>
      <c r="E26" s="172"/>
      <c r="F26" s="172"/>
      <c r="G26" s="173"/>
      <c r="H26" s="163"/>
      <c r="I26" s="164"/>
      <c r="J26" s="164"/>
      <c r="K26" s="165"/>
      <c r="L26" s="166">
        <f>H26*5000</f>
        <v>0</v>
      </c>
      <c r="M26" s="167"/>
      <c r="N26" s="168"/>
    </row>
    <row r="27" spans="1:24" x14ac:dyDescent="0.2">
      <c r="A27" s="171" t="s">
        <v>133</v>
      </c>
      <c r="B27" s="172"/>
      <c r="C27" s="172"/>
      <c r="D27" s="172"/>
      <c r="E27" s="172"/>
      <c r="F27" s="172"/>
      <c r="G27" s="173"/>
      <c r="H27" s="163"/>
      <c r="I27" s="164"/>
      <c r="J27" s="164"/>
      <c r="K27" s="165"/>
      <c r="L27" s="166">
        <f>H27*2000</f>
        <v>0</v>
      </c>
      <c r="M27" s="167"/>
      <c r="N27" s="168"/>
    </row>
    <row r="28" spans="1:24" x14ac:dyDescent="0.2">
      <c r="A28" s="171" t="s">
        <v>32</v>
      </c>
      <c r="B28" s="172"/>
      <c r="C28" s="172"/>
      <c r="D28" s="172"/>
      <c r="E28" s="172"/>
      <c r="F28" s="172"/>
      <c r="G28" s="173"/>
      <c r="H28" s="163"/>
      <c r="I28" s="164"/>
      <c r="J28" s="164"/>
      <c r="K28" s="165"/>
      <c r="L28" s="166">
        <f>H28*1000</f>
        <v>0</v>
      </c>
      <c r="M28" s="167"/>
      <c r="N28" s="168"/>
    </row>
    <row r="29" spans="1:24" x14ac:dyDescent="0.2">
      <c r="A29" s="171" t="s">
        <v>31</v>
      </c>
      <c r="B29" s="172"/>
      <c r="C29" s="172"/>
      <c r="D29" s="172"/>
      <c r="E29" s="172"/>
      <c r="F29" s="172"/>
      <c r="G29" s="173"/>
      <c r="H29" s="163">
        <v>0</v>
      </c>
      <c r="I29" s="164"/>
      <c r="J29" s="164"/>
      <c r="K29" s="165"/>
      <c r="L29" s="166">
        <f>H29*500</f>
        <v>0</v>
      </c>
      <c r="M29" s="167"/>
      <c r="N29" s="168"/>
    </row>
    <row r="30" spans="1:24" x14ac:dyDescent="0.2">
      <c r="A30" s="171" t="s">
        <v>134</v>
      </c>
      <c r="B30" s="172"/>
      <c r="C30" s="172"/>
      <c r="D30" s="172"/>
      <c r="E30" s="172"/>
      <c r="F30" s="172"/>
      <c r="G30" s="173"/>
      <c r="H30" s="163"/>
      <c r="I30" s="164"/>
      <c r="J30" s="164"/>
      <c r="K30" s="165"/>
      <c r="L30" s="166">
        <f>H30*200</f>
        <v>0</v>
      </c>
      <c r="M30" s="167"/>
      <c r="N30" s="168"/>
    </row>
    <row r="31" spans="1:24" x14ac:dyDescent="0.2">
      <c r="A31" s="171" t="s">
        <v>30</v>
      </c>
      <c r="B31" s="172"/>
      <c r="C31" s="172"/>
      <c r="D31" s="172"/>
      <c r="E31" s="172"/>
      <c r="F31" s="172"/>
      <c r="G31" s="173"/>
      <c r="H31" s="163"/>
      <c r="I31" s="164"/>
      <c r="J31" s="164"/>
      <c r="K31" s="165"/>
      <c r="L31" s="166">
        <f>H31*100</f>
        <v>0</v>
      </c>
      <c r="M31" s="167"/>
      <c r="N31" s="168"/>
    </row>
    <row r="32" spans="1:24" x14ac:dyDescent="0.2">
      <c r="A32" s="171" t="s">
        <v>29</v>
      </c>
      <c r="B32" s="172"/>
      <c r="C32" s="172"/>
      <c r="D32" s="172"/>
      <c r="E32" s="172"/>
      <c r="F32" s="172"/>
      <c r="G32" s="173"/>
      <c r="H32" s="163">
        <v>0</v>
      </c>
      <c r="I32" s="164"/>
      <c r="J32" s="164"/>
      <c r="K32" s="165"/>
      <c r="L32" s="166">
        <f>H32*50</f>
        <v>0</v>
      </c>
      <c r="M32" s="167"/>
      <c r="N32" s="168"/>
    </row>
    <row r="33" spans="1:14" s="13" customFormat="1" x14ac:dyDescent="0.2">
      <c r="A33" s="171" t="s">
        <v>28</v>
      </c>
      <c r="B33" s="172"/>
      <c r="C33" s="172"/>
      <c r="D33" s="172"/>
      <c r="E33" s="172"/>
      <c r="F33" s="172"/>
      <c r="G33" s="173"/>
      <c r="H33" s="163"/>
      <c r="I33" s="164"/>
      <c r="J33" s="164"/>
      <c r="K33" s="165"/>
      <c r="L33" s="166">
        <f>H33*10</f>
        <v>0</v>
      </c>
      <c r="M33" s="167"/>
      <c r="N33" s="168"/>
    </row>
    <row r="34" spans="1:14" x14ac:dyDescent="0.2">
      <c r="A34" s="171" t="s">
        <v>27</v>
      </c>
      <c r="B34" s="172"/>
      <c r="C34" s="172"/>
      <c r="D34" s="172"/>
      <c r="E34" s="172"/>
      <c r="F34" s="172"/>
      <c r="G34" s="173"/>
      <c r="H34" s="163"/>
      <c r="I34" s="164"/>
      <c r="J34" s="164"/>
      <c r="K34" s="165"/>
      <c r="L34" s="166">
        <f>H34*5</f>
        <v>0</v>
      </c>
      <c r="M34" s="167"/>
      <c r="N34" s="168"/>
    </row>
    <row r="35" spans="1:14" ht="14.25" x14ac:dyDescent="0.2">
      <c r="A35" s="177" t="s">
        <v>34</v>
      </c>
      <c r="B35" s="178"/>
      <c r="C35" s="178"/>
      <c r="D35" s="178"/>
      <c r="E35" s="178"/>
      <c r="F35" s="178"/>
      <c r="G35" s="179"/>
      <c r="H35" s="171"/>
      <c r="I35" s="172"/>
      <c r="J35" s="172"/>
      <c r="K35" s="173"/>
      <c r="L35" s="189">
        <f>SUM(L26:L34)</f>
        <v>0</v>
      </c>
      <c r="M35" s="190"/>
      <c r="N35" s="191"/>
    </row>
    <row r="36" spans="1:14" x14ac:dyDescent="0.2">
      <c r="A36" s="180" t="s">
        <v>17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2"/>
    </row>
    <row r="37" spans="1:14" x14ac:dyDescent="0.2">
      <c r="A37" s="171" t="s">
        <v>25</v>
      </c>
      <c r="B37" s="172"/>
      <c r="C37" s="172"/>
      <c r="D37" s="172"/>
      <c r="E37" s="172"/>
      <c r="F37" s="172"/>
      <c r="G37" s="173"/>
      <c r="H37" s="163"/>
      <c r="I37" s="164"/>
      <c r="J37" s="164"/>
      <c r="K37" s="165"/>
      <c r="L37" s="166">
        <f>H37*10</f>
        <v>0</v>
      </c>
      <c r="M37" s="167"/>
      <c r="N37" s="168"/>
    </row>
    <row r="38" spans="1:14" x14ac:dyDescent="0.2">
      <c r="A38" s="171" t="s">
        <v>24</v>
      </c>
      <c r="B38" s="172"/>
      <c r="C38" s="172"/>
      <c r="D38" s="172"/>
      <c r="E38" s="172"/>
      <c r="F38" s="172"/>
      <c r="G38" s="173"/>
      <c r="H38" s="163"/>
      <c r="I38" s="164"/>
      <c r="J38" s="164"/>
      <c r="K38" s="165"/>
      <c r="L38" s="166">
        <f>H38*5</f>
        <v>0</v>
      </c>
      <c r="M38" s="167"/>
      <c r="N38" s="168"/>
    </row>
    <row r="39" spans="1:14" x14ac:dyDescent="0.2">
      <c r="A39" s="171" t="s">
        <v>23</v>
      </c>
      <c r="B39" s="172"/>
      <c r="C39" s="172"/>
      <c r="D39" s="172"/>
      <c r="E39" s="172"/>
      <c r="F39" s="172"/>
      <c r="G39" s="173"/>
      <c r="H39" s="163"/>
      <c r="I39" s="164"/>
      <c r="J39" s="164"/>
      <c r="K39" s="165"/>
      <c r="L39" s="166">
        <f>H39*2</f>
        <v>0</v>
      </c>
      <c r="M39" s="167"/>
      <c r="N39" s="168"/>
    </row>
    <row r="40" spans="1:14" x14ac:dyDescent="0.2">
      <c r="A40" s="171" t="s">
        <v>22</v>
      </c>
      <c r="B40" s="172"/>
      <c r="C40" s="172"/>
      <c r="D40" s="172"/>
      <c r="E40" s="172"/>
      <c r="F40" s="172"/>
      <c r="G40" s="173"/>
      <c r="H40" s="163"/>
      <c r="I40" s="164"/>
      <c r="J40" s="164"/>
      <c r="K40" s="165"/>
      <c r="L40" s="166">
        <f>H40*1</f>
        <v>0</v>
      </c>
      <c r="M40" s="167"/>
      <c r="N40" s="168"/>
    </row>
    <row r="41" spans="1:14" x14ac:dyDescent="0.2">
      <c r="A41" s="171" t="s">
        <v>21</v>
      </c>
      <c r="B41" s="172"/>
      <c r="C41" s="172"/>
      <c r="D41" s="172"/>
      <c r="E41" s="172"/>
      <c r="F41" s="172"/>
      <c r="G41" s="173"/>
      <c r="H41" s="163"/>
      <c r="I41" s="164"/>
      <c r="J41" s="164"/>
      <c r="K41" s="165"/>
      <c r="L41" s="166">
        <f>H41*0.5</f>
        <v>0</v>
      </c>
      <c r="M41" s="167"/>
      <c r="N41" s="168"/>
    </row>
    <row r="42" spans="1:14" x14ac:dyDescent="0.2">
      <c r="A42" s="171" t="s">
        <v>20</v>
      </c>
      <c r="B42" s="172"/>
      <c r="C42" s="172"/>
      <c r="D42" s="172"/>
      <c r="E42" s="172"/>
      <c r="F42" s="172"/>
      <c r="G42" s="173"/>
      <c r="H42" s="163"/>
      <c r="I42" s="164"/>
      <c r="J42" s="164"/>
      <c r="K42" s="165"/>
      <c r="L42" s="166">
        <f>H42*0.1</f>
        <v>0</v>
      </c>
      <c r="M42" s="167"/>
      <c r="N42" s="168"/>
    </row>
    <row r="43" spans="1:14" s="13" customFormat="1" x14ac:dyDescent="0.2">
      <c r="A43" s="171" t="s">
        <v>19</v>
      </c>
      <c r="B43" s="172"/>
      <c r="C43" s="172"/>
      <c r="D43" s="172"/>
      <c r="E43" s="172"/>
      <c r="F43" s="172"/>
      <c r="G43" s="173"/>
      <c r="H43" s="163"/>
      <c r="I43" s="164"/>
      <c r="J43" s="164"/>
      <c r="K43" s="165"/>
      <c r="L43" s="166">
        <f>H43*0.05</f>
        <v>0</v>
      </c>
      <c r="M43" s="167"/>
      <c r="N43" s="168"/>
    </row>
    <row r="44" spans="1:14" x14ac:dyDescent="0.2">
      <c r="A44" s="171" t="s">
        <v>18</v>
      </c>
      <c r="B44" s="172"/>
      <c r="C44" s="172"/>
      <c r="D44" s="172"/>
      <c r="E44" s="172"/>
      <c r="F44" s="172"/>
      <c r="G44" s="173"/>
      <c r="H44" s="163"/>
      <c r="I44" s="164"/>
      <c r="J44" s="164"/>
      <c r="K44" s="165"/>
      <c r="L44" s="166">
        <f>H44*0.01</f>
        <v>0</v>
      </c>
      <c r="M44" s="167"/>
      <c r="N44" s="168"/>
    </row>
    <row r="45" spans="1:14" s="13" customFormat="1" ht="14.25" x14ac:dyDescent="0.2">
      <c r="A45" s="177" t="s">
        <v>26</v>
      </c>
      <c r="B45" s="178"/>
      <c r="C45" s="178"/>
      <c r="D45" s="178"/>
      <c r="E45" s="178"/>
      <c r="F45" s="178"/>
      <c r="G45" s="179"/>
      <c r="H45" s="171"/>
      <c r="I45" s="172"/>
      <c r="J45" s="172"/>
      <c r="K45" s="173"/>
      <c r="L45" s="189">
        <f>SUM(L37:N44)</f>
        <v>0</v>
      </c>
      <c r="M45" s="190"/>
      <c r="N45" s="191"/>
    </row>
    <row r="46" spans="1:14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0"/>
      <c r="N46" s="21"/>
    </row>
    <row r="47" spans="1:14" s="13" customFormat="1" ht="14.25" x14ac:dyDescent="0.2">
      <c r="A47" s="22" t="s">
        <v>35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199">
        <f>+L45+L35</f>
        <v>0</v>
      </c>
      <c r="M47" s="199"/>
      <c r="N47" s="200"/>
    </row>
    <row r="48" spans="1:14" s="81" customFormat="1" ht="43.5" customHeight="1" x14ac:dyDescent="0.2">
      <c r="A48" s="2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s="25" customFormat="1" ht="16.5" thickBot="1" x14ac:dyDescent="0.3">
      <c r="A49" s="201" t="s">
        <v>36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</row>
    <row r="50" spans="1:15" ht="86.25" customHeight="1" x14ac:dyDescent="0.2">
      <c r="A50" s="206" t="s">
        <v>37</v>
      </c>
      <c r="B50" s="207"/>
      <c r="C50" s="198"/>
      <c r="D50" s="197" t="s">
        <v>38</v>
      </c>
      <c r="E50" s="198"/>
      <c r="F50" s="197" t="s">
        <v>39</v>
      </c>
      <c r="G50" s="198"/>
      <c r="H50" s="194" t="s">
        <v>106</v>
      </c>
      <c r="I50" s="213"/>
      <c r="J50" s="195"/>
      <c r="K50" s="194" t="s">
        <v>107</v>
      </c>
      <c r="L50" s="195"/>
      <c r="M50" s="194" t="s">
        <v>108</v>
      </c>
      <c r="N50" s="208"/>
    </row>
    <row r="51" spans="1:15" ht="13.5" customHeight="1" x14ac:dyDescent="0.2">
      <c r="A51" s="205">
        <v>1</v>
      </c>
      <c r="B51" s="204"/>
      <c r="C51" s="196"/>
      <c r="D51" s="192">
        <v>2</v>
      </c>
      <c r="E51" s="196"/>
      <c r="F51" s="192">
        <v>3</v>
      </c>
      <c r="G51" s="196"/>
      <c r="H51" s="192">
        <v>4</v>
      </c>
      <c r="I51" s="204"/>
      <c r="J51" s="196"/>
      <c r="K51" s="192">
        <v>5</v>
      </c>
      <c r="L51" s="196"/>
      <c r="M51" s="192">
        <v>6</v>
      </c>
      <c r="N51" s="193"/>
    </row>
    <row r="52" spans="1:15" ht="13.5" customHeight="1" x14ac:dyDescent="0.2">
      <c r="A52" s="209"/>
      <c r="B52" s="210"/>
      <c r="C52" s="184"/>
      <c r="D52" s="183"/>
      <c r="E52" s="184"/>
      <c r="F52" s="183"/>
      <c r="G52" s="184"/>
      <c r="H52" s="175"/>
      <c r="I52" s="202"/>
      <c r="J52" s="203"/>
      <c r="K52" s="175"/>
      <c r="L52" s="203"/>
      <c r="M52" s="175"/>
      <c r="N52" s="176"/>
    </row>
    <row r="53" spans="1:15" s="73" customFormat="1" ht="32.25" customHeight="1" x14ac:dyDescent="0.2">
      <c r="A53" s="211"/>
      <c r="B53" s="212"/>
      <c r="C53" s="186"/>
      <c r="D53" s="185"/>
      <c r="E53" s="186"/>
      <c r="F53" s="185"/>
      <c r="G53" s="186"/>
      <c r="H53" s="175"/>
      <c r="I53" s="202"/>
      <c r="J53" s="203"/>
      <c r="K53" s="175"/>
      <c r="L53" s="203"/>
      <c r="M53" s="175"/>
      <c r="N53" s="176"/>
    </row>
    <row r="54" spans="1:15" s="13" customFormat="1" x14ac:dyDescent="0.2">
      <c r="A54" s="211"/>
      <c r="B54" s="212"/>
      <c r="C54" s="186"/>
      <c r="D54" s="185"/>
      <c r="E54" s="186"/>
      <c r="F54" s="185"/>
      <c r="G54" s="186"/>
      <c r="H54" s="175"/>
      <c r="I54" s="202"/>
      <c r="J54" s="203"/>
      <c r="K54" s="175"/>
      <c r="L54" s="203"/>
      <c r="M54" s="175"/>
      <c r="N54" s="176"/>
    </row>
    <row r="55" spans="1:15" ht="29.25" customHeight="1" thickBot="1" x14ac:dyDescent="0.25">
      <c r="A55" s="133"/>
      <c r="B55" s="134"/>
      <c r="C55" s="188"/>
      <c r="D55" s="187"/>
      <c r="E55" s="188"/>
      <c r="F55" s="187"/>
      <c r="G55" s="188"/>
      <c r="H55" s="88" t="s">
        <v>8</v>
      </c>
      <c r="I55" s="78"/>
      <c r="J55" s="79"/>
      <c r="K55" s="88" t="s">
        <v>8</v>
      </c>
      <c r="L55" s="79"/>
      <c r="M55" s="88" t="s">
        <v>8</v>
      </c>
      <c r="N55" s="80"/>
      <c r="O55" s="13"/>
    </row>
    <row r="56" spans="1:15" s="77" customFormat="1" ht="18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26" t="s">
        <v>40</v>
      </c>
      <c r="M56" s="13"/>
      <c r="N56" s="13"/>
      <c r="O56" s="76"/>
    </row>
    <row r="57" spans="1:15" x14ac:dyDescent="0.2">
      <c r="A57" s="23"/>
      <c r="B57" s="23"/>
      <c r="C57" s="23"/>
      <c r="D57" s="23"/>
      <c r="E57" s="23"/>
      <c r="F57" s="13"/>
      <c r="G57" s="23"/>
      <c r="H57" s="23"/>
      <c r="I57" s="23"/>
      <c r="J57" s="23"/>
      <c r="K57" s="13"/>
      <c r="L57" s="23"/>
      <c r="M57" s="23"/>
      <c r="N57" s="23"/>
      <c r="O57" s="13"/>
    </row>
    <row r="58" spans="1:15" x14ac:dyDescent="0.2">
      <c r="A58" s="174" t="s">
        <v>103</v>
      </c>
      <c r="B58" s="174"/>
      <c r="C58" s="174" t="s">
        <v>104</v>
      </c>
      <c r="D58" s="174"/>
      <c r="E58" s="174"/>
      <c r="F58" s="74"/>
      <c r="G58" s="174" t="s">
        <v>103</v>
      </c>
      <c r="H58" s="174"/>
      <c r="I58" s="174" t="s">
        <v>104</v>
      </c>
      <c r="J58" s="174"/>
      <c r="K58" s="74"/>
      <c r="L58" s="75" t="s">
        <v>103</v>
      </c>
      <c r="M58" s="174" t="s">
        <v>104</v>
      </c>
      <c r="N58" s="174"/>
      <c r="O58" s="13"/>
    </row>
  </sheetData>
  <sheetProtection formatCells="0" formatColumns="0" formatRows="0" insertColumns="0" insertRows="0" insertHyperlinks="0" deleteColumns="0" deleteRows="0" sort="0" autoFilter="0" pivotTables="0"/>
  <protectedRanges>
    <protectedRange sqref="M4 A7 G10 A10 B11 L13:M13 A19 H37:K44 F20 H26:K34" name="Диапазон1"/>
  </protectedRanges>
  <mergeCells count="129">
    <mergeCell ref="A58:B58"/>
    <mergeCell ref="C58:E58"/>
    <mergeCell ref="H54:J54"/>
    <mergeCell ref="F50:G50"/>
    <mergeCell ref="F51:G51"/>
    <mergeCell ref="H51:J51"/>
    <mergeCell ref="A51:C51"/>
    <mergeCell ref="A50:C50"/>
    <mergeCell ref="L43:N43"/>
    <mergeCell ref="H43:K43"/>
    <mergeCell ref="H45:K45"/>
    <mergeCell ref="L44:N44"/>
    <mergeCell ref="M50:N50"/>
    <mergeCell ref="L45:N45"/>
    <mergeCell ref="K54:L54"/>
    <mergeCell ref="A52:C55"/>
    <mergeCell ref="D52:E55"/>
    <mergeCell ref="D51:E51"/>
    <mergeCell ref="H50:J50"/>
    <mergeCell ref="H52:J52"/>
    <mergeCell ref="H53:J53"/>
    <mergeCell ref="K52:L52"/>
    <mergeCell ref="K53:L53"/>
    <mergeCell ref="A37:G37"/>
    <mergeCell ref="A38:G38"/>
    <mergeCell ref="A40:G40"/>
    <mergeCell ref="A39:G39"/>
    <mergeCell ref="M51:N51"/>
    <mergeCell ref="H44:K44"/>
    <mergeCell ref="H40:K40"/>
    <mergeCell ref="H37:K37"/>
    <mergeCell ref="H38:K38"/>
    <mergeCell ref="H39:K39"/>
    <mergeCell ref="K50:L50"/>
    <mergeCell ref="K51:L51"/>
    <mergeCell ref="D50:E50"/>
    <mergeCell ref="L39:N39"/>
    <mergeCell ref="L40:N40"/>
    <mergeCell ref="A41:G41"/>
    <mergeCell ref="L47:N47"/>
    <mergeCell ref="L41:N41"/>
    <mergeCell ref="A42:G42"/>
    <mergeCell ref="A45:G45"/>
    <mergeCell ref="A44:G44"/>
    <mergeCell ref="A43:G43"/>
    <mergeCell ref="A49:N49"/>
    <mergeCell ref="L34:N34"/>
    <mergeCell ref="A34:G34"/>
    <mergeCell ref="H34:K34"/>
    <mergeCell ref="A33:G33"/>
    <mergeCell ref="L32:N32"/>
    <mergeCell ref="H33:K33"/>
    <mergeCell ref="M58:N58"/>
    <mergeCell ref="G58:H58"/>
    <mergeCell ref="I58:J58"/>
    <mergeCell ref="M54:N54"/>
    <mergeCell ref="A35:G35"/>
    <mergeCell ref="H35:K35"/>
    <mergeCell ref="A36:N36"/>
    <mergeCell ref="A32:G32"/>
    <mergeCell ref="H32:K32"/>
    <mergeCell ref="L38:N38"/>
    <mergeCell ref="M53:N53"/>
    <mergeCell ref="F52:G55"/>
    <mergeCell ref="L37:N37"/>
    <mergeCell ref="L35:N35"/>
    <mergeCell ref="L42:N42"/>
    <mergeCell ref="H42:K42"/>
    <mergeCell ref="H41:K41"/>
    <mergeCell ref="M52:N52"/>
    <mergeCell ref="A31:G31"/>
    <mergeCell ref="A28:G28"/>
    <mergeCell ref="L31:N31"/>
    <mergeCell ref="H31:K31"/>
    <mergeCell ref="H29:K29"/>
    <mergeCell ref="L29:N29"/>
    <mergeCell ref="A29:G29"/>
    <mergeCell ref="H28:K28"/>
    <mergeCell ref="L33:N33"/>
    <mergeCell ref="A30:G30"/>
    <mergeCell ref="H30:K30"/>
    <mergeCell ref="L30:N30"/>
    <mergeCell ref="H26:K26"/>
    <mergeCell ref="L26:N26"/>
    <mergeCell ref="A19:N19"/>
    <mergeCell ref="A25:G25"/>
    <mergeCell ref="L28:N28"/>
    <mergeCell ref="A23:N23"/>
    <mergeCell ref="A24:G24"/>
    <mergeCell ref="A26:G26"/>
    <mergeCell ref="B21:E21"/>
    <mergeCell ref="L25:N25"/>
    <mergeCell ref="A27:G27"/>
    <mergeCell ref="H27:K27"/>
    <mergeCell ref="L27:N27"/>
    <mergeCell ref="M18:N18"/>
    <mergeCell ref="H25:K25"/>
    <mergeCell ref="A15:I15"/>
    <mergeCell ref="F21:H21"/>
    <mergeCell ref="J20:K20"/>
    <mergeCell ref="F20:H20"/>
    <mergeCell ref="M12:N12"/>
    <mergeCell ref="G11:K11"/>
    <mergeCell ref="E11:F11"/>
    <mergeCell ref="L11:N11"/>
    <mergeCell ref="M13:N13"/>
    <mergeCell ref="M16:N16"/>
    <mergeCell ref="H24:K24"/>
    <mergeCell ref="L24:N24"/>
    <mergeCell ref="M17:N17"/>
    <mergeCell ref="M14:N14"/>
    <mergeCell ref="M15:N15"/>
    <mergeCell ref="A17:K17"/>
    <mergeCell ref="B11:D11"/>
    <mergeCell ref="M1:N1"/>
    <mergeCell ref="M2:N2"/>
    <mergeCell ref="M4:N4"/>
    <mergeCell ref="J2:L2"/>
    <mergeCell ref="J3:L3"/>
    <mergeCell ref="G7:K7"/>
    <mergeCell ref="A13:I13"/>
    <mergeCell ref="G8:K8"/>
    <mergeCell ref="G10:K10"/>
    <mergeCell ref="F2:H2"/>
    <mergeCell ref="L10:N10"/>
    <mergeCell ref="A10:F10"/>
    <mergeCell ref="G5:K5"/>
    <mergeCell ref="L7:N7"/>
    <mergeCell ref="A7:F8"/>
  </mergeCells>
  <phoneticPr fontId="0" type="noConversion"/>
  <dataValidations count="2">
    <dataValidation type="list" allowBlank="1" sqref="A65524:F65525">
      <formula1>magaz</formula1>
    </dataValidation>
    <dataValidation allowBlank="1" sqref="A7:F8"/>
  </dataValidations>
  <pageMargins left="0.3" right="0.18" top="0.18" bottom="0.2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60"/>
  <sheetViews>
    <sheetView showZeros="0" workbookViewId="0">
      <selection activeCell="M4" sqref="M4:N4"/>
    </sheetView>
  </sheetViews>
  <sheetFormatPr defaultRowHeight="12.75" x14ac:dyDescent="0.2"/>
  <cols>
    <col min="1" max="1" width="5.6640625" style="1" customWidth="1"/>
    <col min="2" max="2" width="2.44140625" style="1" customWidth="1"/>
    <col min="3" max="3" width="3.77734375" style="1" customWidth="1"/>
    <col min="4" max="4" width="4" style="1" customWidth="1"/>
    <col min="5" max="6" width="5.6640625" style="1" customWidth="1"/>
    <col min="7" max="7" width="3.77734375" style="1" customWidth="1"/>
    <col min="8" max="8" width="7.44140625" style="1" customWidth="1"/>
    <col min="9" max="9" width="6.77734375" style="1" customWidth="1"/>
    <col min="10" max="10" width="5.77734375" style="1" customWidth="1"/>
    <col min="11" max="11" width="9" style="1" customWidth="1"/>
    <col min="12" max="12" width="11.77734375" style="1" customWidth="1"/>
    <col min="13" max="13" width="7.5546875" style="1" customWidth="1"/>
    <col min="14" max="14" width="11.33203125" style="1" customWidth="1"/>
    <col min="15" max="16384" width="8.88671875" style="1"/>
  </cols>
  <sheetData>
    <row r="1" spans="1:14" ht="16.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  <c r="M1" s="119" t="s">
        <v>41</v>
      </c>
      <c r="N1" s="120"/>
    </row>
    <row r="2" spans="1:14" ht="19.5" thickBot="1" x14ac:dyDescent="0.35">
      <c r="A2" s="2" t="s">
        <v>109</v>
      </c>
      <c r="B2" s="2"/>
      <c r="C2" s="2"/>
      <c r="D2" s="2"/>
      <c r="E2" s="2"/>
      <c r="F2" s="132">
        <f>Ведомость!F2</f>
        <v>0</v>
      </c>
      <c r="G2" s="216"/>
      <c r="H2" s="217"/>
      <c r="I2" s="3"/>
      <c r="J2" s="264">
        <f>Ведомость!J2</f>
        <v>0</v>
      </c>
      <c r="K2" s="264"/>
      <c r="L2" s="265"/>
      <c r="M2" s="121" t="s">
        <v>1</v>
      </c>
      <c r="N2" s="122"/>
    </row>
    <row r="3" spans="1:14" ht="19.5" thickBot="1" x14ac:dyDescent="0.35">
      <c r="B3" s="29"/>
      <c r="C3" s="29"/>
      <c r="D3" s="29"/>
      <c r="E3" s="29"/>
      <c r="F3" s="29"/>
      <c r="G3" s="29"/>
      <c r="H3" s="29"/>
      <c r="I3" s="3"/>
      <c r="J3" s="123" t="s">
        <v>42</v>
      </c>
      <c r="K3" s="123"/>
      <c r="L3" s="123"/>
    </row>
    <row r="4" spans="1:14" ht="21.75" customHeight="1" thickBot="1" x14ac:dyDescent="0.35">
      <c r="L4" s="107" t="s">
        <v>2</v>
      </c>
      <c r="M4" s="266">
        <f>Ведомость!M4</f>
        <v>0</v>
      </c>
      <c r="N4" s="267"/>
    </row>
    <row r="5" spans="1:14" ht="19.5" thickBot="1" x14ac:dyDescent="0.35">
      <c r="G5" s="128" t="s">
        <v>3</v>
      </c>
      <c r="H5" s="128"/>
      <c r="I5" s="128"/>
      <c r="J5" s="128"/>
      <c r="K5" s="128"/>
    </row>
    <row r="6" spans="1:14" x14ac:dyDescent="0.2">
      <c r="A6" s="1" t="s">
        <v>4</v>
      </c>
      <c r="G6" s="4" t="s">
        <v>5</v>
      </c>
      <c r="H6" s="5"/>
      <c r="I6" s="5"/>
      <c r="J6" s="5"/>
      <c r="K6" s="5"/>
      <c r="L6" s="6"/>
      <c r="M6" s="7"/>
      <c r="N6" s="8"/>
    </row>
    <row r="7" spans="1:14" ht="35.25" customHeight="1" thickBot="1" x14ac:dyDescent="0.4">
      <c r="A7" s="218">
        <f>Ведомость!A7</f>
        <v>0</v>
      </c>
      <c r="B7" s="218"/>
      <c r="C7" s="218"/>
      <c r="D7" s="218"/>
      <c r="E7" s="218"/>
      <c r="F7" s="218"/>
      <c r="G7" s="124" t="s">
        <v>130</v>
      </c>
      <c r="H7" s="125"/>
      <c r="I7" s="125"/>
      <c r="J7" s="125"/>
      <c r="K7" s="125"/>
      <c r="L7" s="138">
        <f>L49</f>
        <v>0</v>
      </c>
      <c r="M7" s="222"/>
      <c r="N7" s="223"/>
    </row>
    <row r="8" spans="1:14" ht="19.5" thickBot="1" x14ac:dyDescent="0.35">
      <c r="A8" s="219"/>
      <c r="B8" s="219"/>
      <c r="C8" s="219"/>
      <c r="D8" s="219"/>
      <c r="E8" s="219"/>
      <c r="F8" s="219"/>
      <c r="G8" s="128" t="s">
        <v>6</v>
      </c>
      <c r="H8" s="128"/>
      <c r="I8" s="128"/>
      <c r="J8" s="128"/>
      <c r="K8" s="128"/>
      <c r="L8" s="9"/>
      <c r="M8" s="10"/>
      <c r="N8" s="11"/>
    </row>
    <row r="9" spans="1:14" x14ac:dyDescent="0.2">
      <c r="A9" s="1" t="s">
        <v>7</v>
      </c>
      <c r="G9" s="4" t="s">
        <v>5</v>
      </c>
      <c r="H9" s="5"/>
      <c r="I9" s="5"/>
      <c r="J9" s="5"/>
      <c r="K9" s="5"/>
      <c r="L9" s="9"/>
      <c r="M9" s="10"/>
      <c r="N9" s="11"/>
    </row>
    <row r="10" spans="1:14" ht="31.5" customHeight="1" thickBot="1" x14ac:dyDescent="0.4">
      <c r="A10" s="218">
        <f>Ведомость!A10</f>
        <v>0</v>
      </c>
      <c r="B10" s="218"/>
      <c r="C10" s="218"/>
      <c r="D10" s="218"/>
      <c r="E10" s="218"/>
      <c r="F10" s="221"/>
      <c r="G10" s="230">
        <f>Ведомость!G10</f>
        <v>0</v>
      </c>
      <c r="H10" s="231"/>
      <c r="I10" s="231"/>
      <c r="J10" s="231"/>
      <c r="K10" s="231"/>
      <c r="L10" s="133" t="s">
        <v>8</v>
      </c>
      <c r="M10" s="134"/>
      <c r="N10" s="135"/>
    </row>
    <row r="11" spans="1:14" ht="24.75" customHeight="1" thickBot="1" x14ac:dyDescent="0.35">
      <c r="A11" s="1" t="s">
        <v>9</v>
      </c>
      <c r="B11" s="220">
        <f>Ведомость!B11</f>
        <v>0</v>
      </c>
      <c r="C11" s="220"/>
      <c r="D11" s="220"/>
      <c r="E11" s="152" t="s">
        <v>5</v>
      </c>
      <c r="F11" s="152"/>
      <c r="G11" s="226">
        <f>Ведомость!G11</f>
        <v>0</v>
      </c>
      <c r="H11" s="226"/>
      <c r="I11" s="226"/>
      <c r="J11" s="226"/>
      <c r="K11" s="227"/>
      <c r="L11" s="153" t="s">
        <v>101</v>
      </c>
      <c r="M11" s="154"/>
      <c r="N11" s="155"/>
    </row>
    <row r="12" spans="1:14" ht="15.75" thickBot="1" x14ac:dyDescent="0.3">
      <c r="A12" s="1" t="s">
        <v>10</v>
      </c>
      <c r="L12" s="115" t="s">
        <v>44</v>
      </c>
      <c r="M12" s="228" t="s">
        <v>45</v>
      </c>
      <c r="N12" s="229"/>
    </row>
    <row r="13" spans="1:14" ht="14.25" x14ac:dyDescent="0.2">
      <c r="A13" s="127" t="str">
        <f>Ведомость!A13</f>
        <v>ПАО "Банк "Санкт-Петербург"</v>
      </c>
      <c r="B13" s="127"/>
      <c r="C13" s="127"/>
      <c r="D13" s="127"/>
      <c r="E13" s="127"/>
      <c r="F13" s="127"/>
      <c r="G13" s="127"/>
      <c r="H13" s="127"/>
      <c r="I13" s="127"/>
      <c r="J13" s="1" t="s">
        <v>11</v>
      </c>
      <c r="K13" s="12" t="str">
        <f>Ведомость!K13</f>
        <v>044030790</v>
      </c>
      <c r="L13" s="114">
        <f>Ведомость!L13</f>
        <v>0</v>
      </c>
      <c r="M13" s="224">
        <f>L7:L7</f>
        <v>0</v>
      </c>
      <c r="N13" s="225"/>
    </row>
    <row r="14" spans="1:14" x14ac:dyDescent="0.2">
      <c r="A14" s="1" t="s">
        <v>12</v>
      </c>
      <c r="L14" s="113">
        <f>Ведомость!L14</f>
        <v>0</v>
      </c>
      <c r="M14" s="156">
        <f>L8:L8</f>
        <v>0</v>
      </c>
      <c r="N14" s="157"/>
    </row>
    <row r="15" spans="1:14" ht="14.25" x14ac:dyDescent="0.2">
      <c r="A15" s="127" t="str">
        <f>Ведомость!A15</f>
        <v>ПАО "Банк "Санкт-Петербург"</v>
      </c>
      <c r="B15" s="127"/>
      <c r="C15" s="127"/>
      <c r="D15" s="127"/>
      <c r="E15" s="127"/>
      <c r="F15" s="127"/>
      <c r="G15" s="127"/>
      <c r="H15" s="127"/>
      <c r="I15" s="127"/>
      <c r="J15" s="1" t="s">
        <v>11</v>
      </c>
      <c r="K15" s="12" t="str">
        <f>Ведомость!K15</f>
        <v>044030790</v>
      </c>
      <c r="L15" s="113">
        <f>Ведомость!L15</f>
        <v>0</v>
      </c>
      <c r="M15" s="156">
        <f>L9:L9</f>
        <v>0</v>
      </c>
      <c r="N15" s="157"/>
    </row>
    <row r="16" spans="1:14" x14ac:dyDescent="0.2">
      <c r="A16" s="1" t="s">
        <v>13</v>
      </c>
      <c r="L16" s="111"/>
      <c r="M16" s="156"/>
      <c r="N16" s="157"/>
    </row>
    <row r="17" spans="1:24" ht="25.5" customHeight="1" thickBot="1" x14ac:dyDescent="0.25">
      <c r="A17" s="161" t="str">
        <f>стр.7!B3</f>
        <v>Ноль руб. 00 коп.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214" t="s">
        <v>116</v>
      </c>
      <c r="M17" s="215"/>
      <c r="N17" s="110" t="s">
        <v>117</v>
      </c>
    </row>
    <row r="18" spans="1:24" x14ac:dyDescent="0.2">
      <c r="A18" s="1" t="s">
        <v>14</v>
      </c>
      <c r="L18" s="109"/>
      <c r="M18" s="142"/>
      <c r="N18" s="142"/>
    </row>
    <row r="19" spans="1:24" ht="15" customHeight="1" x14ac:dyDescent="0.2">
      <c r="A19" s="238">
        <f>Ведомость!A19</f>
        <v>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</row>
    <row r="20" spans="1:24" s="13" customFormat="1" ht="29.25" customHeight="1" x14ac:dyDescent="0.25">
      <c r="A20" s="13" t="s">
        <v>102</v>
      </c>
      <c r="B20" s="23"/>
      <c r="C20" s="23"/>
      <c r="D20" s="23"/>
      <c r="E20" s="23"/>
      <c r="F20" s="232">
        <f>Ведомость!F20</f>
        <v>0</v>
      </c>
      <c r="G20" s="232"/>
      <c r="H20" s="232"/>
      <c r="J20" s="145">
        <f>Ведомость!J20</f>
        <v>0</v>
      </c>
      <c r="K20" s="145"/>
      <c r="L20" s="15"/>
      <c r="M20" s="15"/>
      <c r="N20" s="15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s="82" customFormat="1" ht="14.25" customHeight="1" x14ac:dyDescent="0.25">
      <c r="B21" s="144" t="s">
        <v>103</v>
      </c>
      <c r="C21" s="144"/>
      <c r="D21" s="144"/>
      <c r="E21" s="144"/>
      <c r="F21" s="144" t="s">
        <v>104</v>
      </c>
      <c r="G21" s="144"/>
      <c r="H21" s="144"/>
      <c r="L21" s="83" t="s">
        <v>103</v>
      </c>
      <c r="M21" s="84" t="s">
        <v>104</v>
      </c>
      <c r="N21" s="85"/>
      <c r="O21" s="86"/>
      <c r="P21" s="87"/>
      <c r="Q21" s="86"/>
      <c r="R21" s="86"/>
      <c r="S21" s="87"/>
      <c r="T21" s="87"/>
      <c r="U21" s="87"/>
      <c r="V21" s="87"/>
      <c r="W21" s="87"/>
      <c r="X21" s="87"/>
    </row>
    <row r="22" spans="1:24" s="82" customFormat="1" ht="24.75" customHeight="1" x14ac:dyDescent="0.2">
      <c r="A22" s="13" t="s">
        <v>110</v>
      </c>
      <c r="B22" s="86"/>
      <c r="C22" s="86"/>
      <c r="D22" s="86"/>
      <c r="E22" s="86"/>
      <c r="F22" s="86"/>
      <c r="G22" s="233"/>
      <c r="H22" s="233"/>
      <c r="I22" s="233"/>
      <c r="J22" s="92"/>
      <c r="K22" s="92"/>
      <c r="L22" s="92"/>
      <c r="M22" s="93"/>
      <c r="N22" s="94"/>
      <c r="O22" s="86"/>
      <c r="P22" s="87"/>
      <c r="Q22" s="86"/>
      <c r="R22" s="86"/>
      <c r="S22" s="87"/>
      <c r="T22" s="87"/>
      <c r="U22" s="87"/>
      <c r="V22" s="87"/>
      <c r="W22" s="87"/>
      <c r="X22" s="87"/>
    </row>
    <row r="23" spans="1:24" s="82" customFormat="1" ht="14.25" customHeight="1" x14ac:dyDescent="0.25">
      <c r="B23" s="86"/>
      <c r="C23" s="86"/>
      <c r="D23" s="86"/>
      <c r="E23" s="86"/>
      <c r="F23" s="86"/>
      <c r="G23" s="86"/>
      <c r="H23" s="86"/>
      <c r="J23" s="234" t="s">
        <v>103</v>
      </c>
      <c r="K23" s="234"/>
      <c r="L23" s="90" t="s">
        <v>104</v>
      </c>
      <c r="N23" s="86"/>
      <c r="O23" s="86"/>
      <c r="P23" s="87"/>
      <c r="Q23" s="86"/>
      <c r="R23" s="86"/>
      <c r="S23" s="87"/>
      <c r="T23" s="87"/>
      <c r="U23" s="87"/>
      <c r="V23" s="87"/>
      <c r="W23" s="87"/>
      <c r="X23" s="87"/>
    </row>
    <row r="24" spans="1:24" ht="13.5" thickBo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4" s="13" customFormat="1" ht="18.75" x14ac:dyDescent="0.3">
      <c r="A25" s="170" t="s">
        <v>15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24" s="17" customFormat="1" ht="27.75" customHeight="1" x14ac:dyDescent="0.25">
      <c r="A26" s="158" t="s">
        <v>105</v>
      </c>
      <c r="B26" s="158"/>
      <c r="C26" s="158"/>
      <c r="D26" s="158"/>
      <c r="E26" s="158"/>
      <c r="F26" s="158"/>
      <c r="G26" s="158"/>
      <c r="H26" s="158" t="s">
        <v>16</v>
      </c>
      <c r="I26" s="158"/>
      <c r="J26" s="158"/>
      <c r="K26" s="158"/>
      <c r="L26" s="158" t="s">
        <v>8</v>
      </c>
      <c r="M26" s="158"/>
      <c r="N26" s="158"/>
    </row>
    <row r="27" spans="1:24" x14ac:dyDescent="0.2">
      <c r="A27" s="143">
        <v>1</v>
      </c>
      <c r="B27" s="143"/>
      <c r="C27" s="143"/>
      <c r="D27" s="143"/>
      <c r="E27" s="143"/>
      <c r="F27" s="143"/>
      <c r="G27" s="143"/>
      <c r="H27" s="143">
        <v>2</v>
      </c>
      <c r="I27" s="143"/>
      <c r="J27" s="143"/>
      <c r="K27" s="143"/>
      <c r="L27" s="143">
        <v>3</v>
      </c>
      <c r="M27" s="143"/>
      <c r="N27" s="143"/>
    </row>
    <row r="28" spans="1:24" x14ac:dyDescent="0.2">
      <c r="A28" s="171" t="s">
        <v>33</v>
      </c>
      <c r="B28" s="172"/>
      <c r="C28" s="172"/>
      <c r="D28" s="172"/>
      <c r="E28" s="172"/>
      <c r="F28" s="172"/>
      <c r="G28" s="173"/>
      <c r="H28" s="235">
        <f>Ведомость!H26</f>
        <v>0</v>
      </c>
      <c r="I28" s="236"/>
      <c r="J28" s="236"/>
      <c r="K28" s="237"/>
      <c r="L28" s="166">
        <f>H28*5000</f>
        <v>0</v>
      </c>
      <c r="M28" s="167"/>
      <c r="N28" s="168"/>
    </row>
    <row r="29" spans="1:24" x14ac:dyDescent="0.2">
      <c r="A29" s="171" t="s">
        <v>133</v>
      </c>
      <c r="B29" s="172"/>
      <c r="C29" s="172"/>
      <c r="D29" s="172"/>
      <c r="E29" s="172"/>
      <c r="F29" s="172"/>
      <c r="G29" s="173"/>
      <c r="H29" s="235">
        <f>Ведомость!H27</f>
        <v>0</v>
      </c>
      <c r="I29" s="236"/>
      <c r="J29" s="236"/>
      <c r="K29" s="237"/>
      <c r="L29" s="166">
        <f>H29*2000</f>
        <v>0</v>
      </c>
      <c r="M29" s="167"/>
      <c r="N29" s="168"/>
    </row>
    <row r="30" spans="1:24" x14ac:dyDescent="0.2">
      <c r="A30" s="171" t="s">
        <v>32</v>
      </c>
      <c r="B30" s="172"/>
      <c r="C30" s="172"/>
      <c r="D30" s="172"/>
      <c r="E30" s="172"/>
      <c r="F30" s="172"/>
      <c r="G30" s="173"/>
      <c r="H30" s="235">
        <f>Ведомость!H28</f>
        <v>0</v>
      </c>
      <c r="I30" s="236"/>
      <c r="J30" s="236"/>
      <c r="K30" s="237"/>
      <c r="L30" s="166">
        <f>H30*1000</f>
        <v>0</v>
      </c>
      <c r="M30" s="167"/>
      <c r="N30" s="168"/>
    </row>
    <row r="31" spans="1:24" x14ac:dyDescent="0.2">
      <c r="A31" s="171" t="s">
        <v>31</v>
      </c>
      <c r="B31" s="172"/>
      <c r="C31" s="172"/>
      <c r="D31" s="172"/>
      <c r="E31" s="172"/>
      <c r="F31" s="172"/>
      <c r="G31" s="173"/>
      <c r="H31" s="235">
        <f>Ведомость!H29</f>
        <v>0</v>
      </c>
      <c r="I31" s="236"/>
      <c r="J31" s="236"/>
      <c r="K31" s="237"/>
      <c r="L31" s="166">
        <f>H31*500</f>
        <v>0</v>
      </c>
      <c r="M31" s="167"/>
      <c r="N31" s="168"/>
    </row>
    <row r="32" spans="1:24" x14ac:dyDescent="0.2">
      <c r="A32" s="171" t="s">
        <v>134</v>
      </c>
      <c r="B32" s="172"/>
      <c r="C32" s="172"/>
      <c r="D32" s="172"/>
      <c r="E32" s="172"/>
      <c r="F32" s="172"/>
      <c r="G32" s="173"/>
      <c r="H32" s="235">
        <f>Ведомость!H30</f>
        <v>0</v>
      </c>
      <c r="I32" s="236"/>
      <c r="J32" s="236"/>
      <c r="K32" s="237"/>
      <c r="L32" s="166">
        <f>H32*200</f>
        <v>0</v>
      </c>
      <c r="M32" s="167"/>
      <c r="N32" s="168"/>
    </row>
    <row r="33" spans="1:14" x14ac:dyDescent="0.2">
      <c r="A33" s="171" t="s">
        <v>30</v>
      </c>
      <c r="B33" s="172"/>
      <c r="C33" s="172"/>
      <c r="D33" s="172"/>
      <c r="E33" s="172"/>
      <c r="F33" s="172"/>
      <c r="G33" s="173"/>
      <c r="H33" s="235">
        <f>Ведомость!H31</f>
        <v>0</v>
      </c>
      <c r="I33" s="236"/>
      <c r="J33" s="236"/>
      <c r="K33" s="237"/>
      <c r="L33" s="166">
        <f>H33*100</f>
        <v>0</v>
      </c>
      <c r="M33" s="167"/>
      <c r="N33" s="168"/>
    </row>
    <row r="34" spans="1:14" x14ac:dyDescent="0.2">
      <c r="A34" s="171" t="s">
        <v>29</v>
      </c>
      <c r="B34" s="172"/>
      <c r="C34" s="172"/>
      <c r="D34" s="172"/>
      <c r="E34" s="172"/>
      <c r="F34" s="172"/>
      <c r="G34" s="173"/>
      <c r="H34" s="235">
        <f>Ведомость!H32</f>
        <v>0</v>
      </c>
      <c r="I34" s="236"/>
      <c r="J34" s="236"/>
      <c r="K34" s="237"/>
      <c r="L34" s="166">
        <f>H34*50</f>
        <v>0</v>
      </c>
      <c r="M34" s="167"/>
      <c r="N34" s="168"/>
    </row>
    <row r="35" spans="1:14" s="13" customFormat="1" x14ac:dyDescent="0.2">
      <c r="A35" s="171" t="s">
        <v>28</v>
      </c>
      <c r="B35" s="172"/>
      <c r="C35" s="172"/>
      <c r="D35" s="172"/>
      <c r="E35" s="172"/>
      <c r="F35" s="172"/>
      <c r="G35" s="173"/>
      <c r="H35" s="235">
        <f>Ведомость!H33</f>
        <v>0</v>
      </c>
      <c r="I35" s="236"/>
      <c r="J35" s="236"/>
      <c r="K35" s="237"/>
      <c r="L35" s="166">
        <f>H35*10</f>
        <v>0</v>
      </c>
      <c r="M35" s="167"/>
      <c r="N35" s="168"/>
    </row>
    <row r="36" spans="1:14" x14ac:dyDescent="0.2">
      <c r="A36" s="171" t="s">
        <v>27</v>
      </c>
      <c r="B36" s="172"/>
      <c r="C36" s="172"/>
      <c r="D36" s="172"/>
      <c r="E36" s="172"/>
      <c r="F36" s="172"/>
      <c r="G36" s="173"/>
      <c r="H36" s="235">
        <f>Ведомость!H34</f>
        <v>0</v>
      </c>
      <c r="I36" s="236"/>
      <c r="J36" s="236"/>
      <c r="K36" s="237"/>
      <c r="L36" s="166">
        <f>H36*5</f>
        <v>0</v>
      </c>
      <c r="M36" s="167"/>
      <c r="N36" s="168"/>
    </row>
    <row r="37" spans="1:14" ht="14.25" x14ac:dyDescent="0.2">
      <c r="A37" s="177" t="s">
        <v>34</v>
      </c>
      <c r="B37" s="178"/>
      <c r="C37" s="178"/>
      <c r="D37" s="178"/>
      <c r="E37" s="178"/>
      <c r="F37" s="178"/>
      <c r="G37" s="179"/>
      <c r="H37" s="171"/>
      <c r="I37" s="172"/>
      <c r="J37" s="172"/>
      <c r="K37" s="173"/>
      <c r="L37" s="189">
        <f>SUM(L28:L36)</f>
        <v>0</v>
      </c>
      <c r="M37" s="190"/>
      <c r="N37" s="191"/>
    </row>
    <row r="38" spans="1:14" x14ac:dyDescent="0.2">
      <c r="A38" s="180" t="s">
        <v>17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2"/>
    </row>
    <row r="39" spans="1:14" x14ac:dyDescent="0.2">
      <c r="A39" s="171" t="s">
        <v>25</v>
      </c>
      <c r="B39" s="172"/>
      <c r="C39" s="172"/>
      <c r="D39" s="172"/>
      <c r="E39" s="172"/>
      <c r="F39" s="172"/>
      <c r="G39" s="173"/>
      <c r="H39" s="235">
        <f>Ведомость!H37</f>
        <v>0</v>
      </c>
      <c r="I39" s="236"/>
      <c r="J39" s="236"/>
      <c r="K39" s="237"/>
      <c r="L39" s="166">
        <f>H39*10</f>
        <v>0</v>
      </c>
      <c r="M39" s="167"/>
      <c r="N39" s="168"/>
    </row>
    <row r="40" spans="1:14" x14ac:dyDescent="0.2">
      <c r="A40" s="171" t="s">
        <v>24</v>
      </c>
      <c r="B40" s="172"/>
      <c r="C40" s="172"/>
      <c r="D40" s="172"/>
      <c r="E40" s="172"/>
      <c r="F40" s="172"/>
      <c r="G40" s="173"/>
      <c r="H40" s="235">
        <f>Ведомость!H38</f>
        <v>0</v>
      </c>
      <c r="I40" s="236"/>
      <c r="J40" s="236"/>
      <c r="K40" s="237"/>
      <c r="L40" s="166">
        <f>H40*5</f>
        <v>0</v>
      </c>
      <c r="M40" s="167"/>
      <c r="N40" s="168"/>
    </row>
    <row r="41" spans="1:14" x14ac:dyDescent="0.2">
      <c r="A41" s="171" t="s">
        <v>23</v>
      </c>
      <c r="B41" s="172"/>
      <c r="C41" s="172"/>
      <c r="D41" s="172"/>
      <c r="E41" s="172"/>
      <c r="F41" s="172"/>
      <c r="G41" s="173"/>
      <c r="H41" s="235">
        <f>Ведомость!H39</f>
        <v>0</v>
      </c>
      <c r="I41" s="236"/>
      <c r="J41" s="236"/>
      <c r="K41" s="237"/>
      <c r="L41" s="166">
        <f>H41*2</f>
        <v>0</v>
      </c>
      <c r="M41" s="167"/>
      <c r="N41" s="168"/>
    </row>
    <row r="42" spans="1:14" x14ac:dyDescent="0.2">
      <c r="A42" s="171" t="s">
        <v>22</v>
      </c>
      <c r="B42" s="172"/>
      <c r="C42" s="172"/>
      <c r="D42" s="172"/>
      <c r="E42" s="172"/>
      <c r="F42" s="172"/>
      <c r="G42" s="173"/>
      <c r="H42" s="235">
        <f>Ведомость!H40</f>
        <v>0</v>
      </c>
      <c r="I42" s="236"/>
      <c r="J42" s="236"/>
      <c r="K42" s="237"/>
      <c r="L42" s="166">
        <f>H42*1</f>
        <v>0</v>
      </c>
      <c r="M42" s="167"/>
      <c r="N42" s="168"/>
    </row>
    <row r="43" spans="1:14" x14ac:dyDescent="0.2">
      <c r="A43" s="171" t="s">
        <v>21</v>
      </c>
      <c r="B43" s="172"/>
      <c r="C43" s="172"/>
      <c r="D43" s="172"/>
      <c r="E43" s="172"/>
      <c r="F43" s="172"/>
      <c r="G43" s="173"/>
      <c r="H43" s="235">
        <f>Ведомость!H41</f>
        <v>0</v>
      </c>
      <c r="I43" s="236"/>
      <c r="J43" s="236"/>
      <c r="K43" s="237"/>
      <c r="L43" s="166">
        <f>H43*0.5</f>
        <v>0</v>
      </c>
      <c r="M43" s="167"/>
      <c r="N43" s="168"/>
    </row>
    <row r="44" spans="1:14" x14ac:dyDescent="0.2">
      <c r="A44" s="171" t="s">
        <v>20</v>
      </c>
      <c r="B44" s="172"/>
      <c r="C44" s="172"/>
      <c r="D44" s="172"/>
      <c r="E44" s="172"/>
      <c r="F44" s="172"/>
      <c r="G44" s="173"/>
      <c r="H44" s="235">
        <f>Ведомость!H42</f>
        <v>0</v>
      </c>
      <c r="I44" s="236"/>
      <c r="J44" s="236"/>
      <c r="K44" s="237"/>
      <c r="L44" s="166">
        <f>H44*0.1</f>
        <v>0</v>
      </c>
      <c r="M44" s="167"/>
      <c r="N44" s="168"/>
    </row>
    <row r="45" spans="1:14" s="13" customFormat="1" x14ac:dyDescent="0.2">
      <c r="A45" s="171" t="s">
        <v>19</v>
      </c>
      <c r="B45" s="172"/>
      <c r="C45" s="172"/>
      <c r="D45" s="172"/>
      <c r="E45" s="172"/>
      <c r="F45" s="172"/>
      <c r="G45" s="173"/>
      <c r="H45" s="235">
        <f>Ведомость!H43</f>
        <v>0</v>
      </c>
      <c r="I45" s="236"/>
      <c r="J45" s="236"/>
      <c r="K45" s="237"/>
      <c r="L45" s="166">
        <f>H45*0.05</f>
        <v>0</v>
      </c>
      <c r="M45" s="167"/>
      <c r="N45" s="168"/>
    </row>
    <row r="46" spans="1:14" x14ac:dyDescent="0.2">
      <c r="A46" s="171" t="s">
        <v>18</v>
      </c>
      <c r="B46" s="172"/>
      <c r="C46" s="172"/>
      <c r="D46" s="172"/>
      <c r="E46" s="172"/>
      <c r="F46" s="172"/>
      <c r="G46" s="173"/>
      <c r="H46" s="235">
        <f>Ведомость!H44</f>
        <v>0</v>
      </c>
      <c r="I46" s="236"/>
      <c r="J46" s="236"/>
      <c r="K46" s="237"/>
      <c r="L46" s="166">
        <f>H46*0.01</f>
        <v>0</v>
      </c>
      <c r="M46" s="167"/>
      <c r="N46" s="168"/>
    </row>
    <row r="47" spans="1:14" s="13" customFormat="1" ht="14.25" x14ac:dyDescent="0.2">
      <c r="A47" s="177" t="s">
        <v>26</v>
      </c>
      <c r="B47" s="178"/>
      <c r="C47" s="178"/>
      <c r="D47" s="178"/>
      <c r="E47" s="178"/>
      <c r="F47" s="178"/>
      <c r="G47" s="179"/>
      <c r="H47" s="171"/>
      <c r="I47" s="172"/>
      <c r="J47" s="172"/>
      <c r="K47" s="173"/>
      <c r="L47" s="189">
        <f>SUM(L39:N46)</f>
        <v>0</v>
      </c>
      <c r="M47" s="190"/>
      <c r="N47" s="191"/>
    </row>
    <row r="48" spans="1:14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  <c r="M48" s="20"/>
      <c r="N48" s="21"/>
    </row>
    <row r="49" spans="1:15" s="13" customFormat="1" ht="14.25" x14ac:dyDescent="0.2">
      <c r="A49" s="22" t="s">
        <v>35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99">
        <f>+L47+L37</f>
        <v>0</v>
      </c>
      <c r="M49" s="199"/>
      <c r="N49" s="200"/>
    </row>
    <row r="50" spans="1:15" s="81" customFormat="1" ht="36.75" customHeight="1" x14ac:dyDescent="0.2">
      <c r="A50" s="2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 s="25" customFormat="1" ht="16.5" thickBot="1" x14ac:dyDescent="0.3">
      <c r="A51" s="201" t="s">
        <v>36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</row>
    <row r="52" spans="1:15" ht="85.5" customHeight="1" x14ac:dyDescent="0.2">
      <c r="A52" s="206" t="s">
        <v>37</v>
      </c>
      <c r="B52" s="207"/>
      <c r="C52" s="198"/>
      <c r="D52" s="197" t="s">
        <v>38</v>
      </c>
      <c r="E52" s="198"/>
      <c r="F52" s="197" t="s">
        <v>39</v>
      </c>
      <c r="G52" s="198"/>
      <c r="H52" s="194" t="s">
        <v>106</v>
      </c>
      <c r="I52" s="213"/>
      <c r="J52" s="195"/>
      <c r="K52" s="194" t="s">
        <v>107</v>
      </c>
      <c r="L52" s="195"/>
      <c r="M52" s="194" t="s">
        <v>108</v>
      </c>
      <c r="N52" s="208"/>
    </row>
    <row r="53" spans="1:15" ht="13.5" customHeight="1" x14ac:dyDescent="0.2">
      <c r="A53" s="205">
        <v>1</v>
      </c>
      <c r="B53" s="204"/>
      <c r="C53" s="196"/>
      <c r="D53" s="192">
        <v>2</v>
      </c>
      <c r="E53" s="196"/>
      <c r="F53" s="192">
        <v>3</v>
      </c>
      <c r="G53" s="196"/>
      <c r="H53" s="192">
        <v>4</v>
      </c>
      <c r="I53" s="204"/>
      <c r="J53" s="196"/>
      <c r="K53" s="192">
        <v>5</v>
      </c>
      <c r="L53" s="196"/>
      <c r="M53" s="192">
        <v>6</v>
      </c>
      <c r="N53" s="193"/>
    </row>
    <row r="54" spans="1:15" ht="13.5" customHeight="1" x14ac:dyDescent="0.2">
      <c r="A54" s="209"/>
      <c r="B54" s="210"/>
      <c r="C54" s="184"/>
      <c r="D54" s="183"/>
      <c r="E54" s="184"/>
      <c r="F54" s="183"/>
      <c r="G54" s="184"/>
      <c r="H54" s="175"/>
      <c r="I54" s="202"/>
      <c r="J54" s="203"/>
      <c r="K54" s="175"/>
      <c r="L54" s="203"/>
      <c r="M54" s="175"/>
      <c r="N54" s="176"/>
    </row>
    <row r="55" spans="1:15" s="73" customFormat="1" ht="32.25" customHeight="1" x14ac:dyDescent="0.2">
      <c r="A55" s="211"/>
      <c r="B55" s="212"/>
      <c r="C55" s="186"/>
      <c r="D55" s="185"/>
      <c r="E55" s="186"/>
      <c r="F55" s="185"/>
      <c r="G55" s="186"/>
      <c r="H55" s="175"/>
      <c r="I55" s="202"/>
      <c r="J55" s="203"/>
      <c r="K55" s="175"/>
      <c r="L55" s="203"/>
      <c r="M55" s="175"/>
      <c r="N55" s="176"/>
    </row>
    <row r="56" spans="1:15" s="13" customFormat="1" x14ac:dyDescent="0.2">
      <c r="A56" s="211"/>
      <c r="B56" s="212"/>
      <c r="C56" s="186"/>
      <c r="D56" s="185"/>
      <c r="E56" s="186"/>
      <c r="F56" s="185"/>
      <c r="G56" s="186"/>
      <c r="H56" s="175"/>
      <c r="I56" s="202"/>
      <c r="J56" s="203"/>
      <c r="K56" s="175"/>
      <c r="L56" s="203"/>
      <c r="M56" s="175"/>
      <c r="N56" s="176"/>
    </row>
    <row r="57" spans="1:15" ht="29.25" customHeight="1" thickBot="1" x14ac:dyDescent="0.25">
      <c r="A57" s="133"/>
      <c r="B57" s="134"/>
      <c r="C57" s="188"/>
      <c r="D57" s="187"/>
      <c r="E57" s="188"/>
      <c r="F57" s="187"/>
      <c r="G57" s="188"/>
      <c r="H57" s="88" t="s">
        <v>8</v>
      </c>
      <c r="I57" s="78"/>
      <c r="J57" s="79"/>
      <c r="K57" s="88" t="s">
        <v>8</v>
      </c>
      <c r="L57" s="79"/>
      <c r="M57" s="88" t="s">
        <v>8</v>
      </c>
      <c r="N57" s="80"/>
      <c r="O57" s="13"/>
    </row>
    <row r="58" spans="1:15" s="77" customFormat="1" ht="20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26" t="s">
        <v>40</v>
      </c>
      <c r="M58" s="13"/>
      <c r="N58" s="13"/>
      <c r="O58" s="76"/>
    </row>
    <row r="59" spans="1:15" x14ac:dyDescent="0.2">
      <c r="A59" s="23"/>
      <c r="B59" s="23"/>
      <c r="C59" s="23"/>
      <c r="D59" s="23"/>
      <c r="E59" s="23"/>
      <c r="F59" s="13"/>
      <c r="G59" s="23"/>
      <c r="H59" s="23"/>
      <c r="I59" s="23"/>
      <c r="J59" s="23"/>
      <c r="K59" s="13"/>
      <c r="L59" s="23"/>
      <c r="M59" s="23"/>
      <c r="N59" s="23"/>
      <c r="O59" s="13"/>
    </row>
    <row r="60" spans="1:15" x14ac:dyDescent="0.2">
      <c r="A60" s="174" t="s">
        <v>103</v>
      </c>
      <c r="B60" s="174"/>
      <c r="C60" s="174" t="s">
        <v>104</v>
      </c>
      <c r="D60" s="174"/>
      <c r="E60" s="174"/>
      <c r="F60" s="74"/>
      <c r="G60" s="174" t="s">
        <v>103</v>
      </c>
      <c r="H60" s="174"/>
      <c r="I60" s="174" t="s">
        <v>104</v>
      </c>
      <c r="J60" s="174"/>
      <c r="K60" s="74"/>
      <c r="L60" s="75" t="s">
        <v>103</v>
      </c>
      <c r="M60" s="174" t="s">
        <v>104</v>
      </c>
      <c r="N60" s="174"/>
      <c r="O60" s="13"/>
    </row>
  </sheetData>
  <sheetProtection formatCells="0" formatColumns="0" formatRows="0" insertColumns="0" insertRows="0" insertHyperlinks="0" deleteColumns="0" deleteRows="0" sort="0" autoFilter="0" pivotTables="0"/>
  <mergeCells count="131">
    <mergeCell ref="A29:G29"/>
    <mergeCell ref="H29:K29"/>
    <mergeCell ref="L29:N29"/>
    <mergeCell ref="A32:G32"/>
    <mergeCell ref="H32:K32"/>
    <mergeCell ref="L32:N32"/>
    <mergeCell ref="A60:B60"/>
    <mergeCell ref="D54:E57"/>
    <mergeCell ref="F54:G57"/>
    <mergeCell ref="D52:E52"/>
    <mergeCell ref="A52:C52"/>
    <mergeCell ref="C60:E60"/>
    <mergeCell ref="A53:C53"/>
    <mergeCell ref="A54:C57"/>
    <mergeCell ref="F53:G53"/>
    <mergeCell ref="M60:N60"/>
    <mergeCell ref="G60:H60"/>
    <mergeCell ref="M56:N56"/>
    <mergeCell ref="I60:J60"/>
    <mergeCell ref="K56:L56"/>
    <mergeCell ref="H56:J56"/>
    <mergeCell ref="D53:E53"/>
    <mergeCell ref="F52:G52"/>
    <mergeCell ref="M55:N55"/>
    <mergeCell ref="M54:N54"/>
    <mergeCell ref="H54:J54"/>
    <mergeCell ref="K55:L55"/>
    <mergeCell ref="K54:L54"/>
    <mergeCell ref="H55:J55"/>
    <mergeCell ref="M52:N52"/>
    <mergeCell ref="H53:J53"/>
    <mergeCell ref="K53:L53"/>
    <mergeCell ref="K52:L52"/>
    <mergeCell ref="H52:J52"/>
    <mergeCell ref="M53:N53"/>
    <mergeCell ref="A51:N51"/>
    <mergeCell ref="H46:K46"/>
    <mergeCell ref="L49:N49"/>
    <mergeCell ref="L45:N45"/>
    <mergeCell ref="A45:G45"/>
    <mergeCell ref="A47:G47"/>
    <mergeCell ref="H47:K47"/>
    <mergeCell ref="A46:G46"/>
    <mergeCell ref="L39:N39"/>
    <mergeCell ref="L43:N43"/>
    <mergeCell ref="H42:K42"/>
    <mergeCell ref="L47:N47"/>
    <mergeCell ref="L44:N44"/>
    <mergeCell ref="L46:N46"/>
    <mergeCell ref="H44:K44"/>
    <mergeCell ref="H45:K45"/>
    <mergeCell ref="H43:K43"/>
    <mergeCell ref="H39:K39"/>
    <mergeCell ref="A44:G44"/>
    <mergeCell ref="A43:G43"/>
    <mergeCell ref="L42:N42"/>
    <mergeCell ref="A40:G40"/>
    <mergeCell ref="L40:N40"/>
    <mergeCell ref="H40:K40"/>
    <mergeCell ref="A19:N19"/>
    <mergeCell ref="A42:G42"/>
    <mergeCell ref="A35:G35"/>
    <mergeCell ref="L37:N37"/>
    <mergeCell ref="A38:N38"/>
    <mergeCell ref="H34:K34"/>
    <mergeCell ref="L34:N34"/>
    <mergeCell ref="H37:K37"/>
    <mergeCell ref="L36:N36"/>
    <mergeCell ref="H36:K36"/>
    <mergeCell ref="A34:G34"/>
    <mergeCell ref="L41:N41"/>
    <mergeCell ref="L27:N27"/>
    <mergeCell ref="A30:G30"/>
    <mergeCell ref="L30:N30"/>
    <mergeCell ref="L35:N35"/>
    <mergeCell ref="H35:K35"/>
    <mergeCell ref="H41:K41"/>
    <mergeCell ref="A36:G36"/>
    <mergeCell ref="A37:G37"/>
    <mergeCell ref="A39:G39"/>
    <mergeCell ref="A41:G41"/>
    <mergeCell ref="A27:G27"/>
    <mergeCell ref="H27:K27"/>
    <mergeCell ref="G10:K10"/>
    <mergeCell ref="M15:N15"/>
    <mergeCell ref="F20:H20"/>
    <mergeCell ref="J20:K20"/>
    <mergeCell ref="L26:N26"/>
    <mergeCell ref="L33:N33"/>
    <mergeCell ref="A33:G33"/>
    <mergeCell ref="A17:K17"/>
    <mergeCell ref="M18:N18"/>
    <mergeCell ref="A26:G26"/>
    <mergeCell ref="F21:H21"/>
    <mergeCell ref="B21:E21"/>
    <mergeCell ref="G22:I22"/>
    <mergeCell ref="H26:K26"/>
    <mergeCell ref="J23:K23"/>
    <mergeCell ref="L31:N31"/>
    <mergeCell ref="L28:N28"/>
    <mergeCell ref="H28:K28"/>
    <mergeCell ref="A28:G28"/>
    <mergeCell ref="A31:G31"/>
    <mergeCell ref="H30:K30"/>
    <mergeCell ref="H31:K31"/>
    <mergeCell ref="H33:K33"/>
    <mergeCell ref="A25:N25"/>
    <mergeCell ref="M16:N16"/>
    <mergeCell ref="L17:M17"/>
    <mergeCell ref="F2:H2"/>
    <mergeCell ref="J2:L2"/>
    <mergeCell ref="J3:L3"/>
    <mergeCell ref="G5:K5"/>
    <mergeCell ref="A13:I13"/>
    <mergeCell ref="M1:N1"/>
    <mergeCell ref="M2:N2"/>
    <mergeCell ref="M4:N4"/>
    <mergeCell ref="E11:F11"/>
    <mergeCell ref="G8:K8"/>
    <mergeCell ref="A7:F8"/>
    <mergeCell ref="B11:D11"/>
    <mergeCell ref="G7:K7"/>
    <mergeCell ref="A10:F10"/>
    <mergeCell ref="A15:I15"/>
    <mergeCell ref="L7:N7"/>
    <mergeCell ref="L10:N10"/>
    <mergeCell ref="M13:N13"/>
    <mergeCell ref="M14:N14"/>
    <mergeCell ref="G11:K11"/>
    <mergeCell ref="M12:N12"/>
    <mergeCell ref="L11:N11"/>
  </mergeCells>
  <phoneticPr fontId="0" type="noConversion"/>
  <dataValidations count="2">
    <dataValidation type="list" allowBlank="1" sqref="A65526:F65527">
      <formula1>magaz</formula1>
    </dataValidation>
    <dataValidation allowBlank="1" sqref="A7:F8"/>
  </dataValidations>
  <pageMargins left="0.3" right="0.18" top="0.18" bottom="0.2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X39"/>
  <sheetViews>
    <sheetView showZeros="0" topLeftCell="A10" workbookViewId="0">
      <selection activeCell="M4" sqref="M4:N4"/>
    </sheetView>
  </sheetViews>
  <sheetFormatPr defaultRowHeight="12.75" x14ac:dyDescent="0.2"/>
  <cols>
    <col min="1" max="1" width="5.6640625" style="1" customWidth="1"/>
    <col min="2" max="2" width="5.33203125" style="1" customWidth="1"/>
    <col min="3" max="3" width="3.77734375" style="1" customWidth="1"/>
    <col min="4" max="4" width="4" style="1" customWidth="1"/>
    <col min="5" max="6" width="5.6640625" style="1" customWidth="1"/>
    <col min="7" max="7" width="7.88671875" style="1" customWidth="1"/>
    <col min="8" max="8" width="7.44140625" style="1" customWidth="1"/>
    <col min="9" max="9" width="6.77734375" style="1" customWidth="1"/>
    <col min="10" max="10" width="5.77734375" style="1" customWidth="1"/>
    <col min="11" max="11" width="9" style="1" customWidth="1"/>
    <col min="12" max="12" width="11.77734375" style="1" customWidth="1"/>
    <col min="13" max="13" width="7.5546875" style="1" customWidth="1"/>
    <col min="14" max="14" width="11.33203125" style="1" customWidth="1"/>
    <col min="15" max="16384" width="8.88671875" style="1"/>
  </cols>
  <sheetData>
    <row r="1" spans="1:14" ht="16.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  <c r="M1" s="119" t="s">
        <v>41</v>
      </c>
      <c r="N1" s="120"/>
    </row>
    <row r="2" spans="1:14" ht="19.5" thickBot="1" x14ac:dyDescent="0.35">
      <c r="A2" s="2" t="s">
        <v>111</v>
      </c>
      <c r="B2" s="2"/>
      <c r="C2" s="2"/>
      <c r="D2" s="2"/>
      <c r="E2" s="2"/>
      <c r="F2" s="132">
        <f>Ведомость!F2</f>
        <v>0</v>
      </c>
      <c r="G2" s="216"/>
      <c r="H2" s="217"/>
      <c r="I2" s="3"/>
      <c r="J2" s="264">
        <f>Ведомость!J2</f>
        <v>0</v>
      </c>
      <c r="K2" s="264"/>
      <c r="L2" s="265"/>
      <c r="M2" s="121" t="s">
        <v>1</v>
      </c>
      <c r="N2" s="122"/>
    </row>
    <row r="3" spans="1:14" ht="19.5" thickBot="1" x14ac:dyDescent="0.35">
      <c r="B3" s="29"/>
      <c r="C3" s="29"/>
      <c r="D3" s="29"/>
      <c r="E3" s="29"/>
      <c r="F3" s="29"/>
      <c r="G3" s="29"/>
      <c r="H3" s="29"/>
      <c r="I3" s="3"/>
      <c r="J3" s="248" t="s">
        <v>42</v>
      </c>
      <c r="K3" s="248"/>
      <c r="L3" s="248"/>
    </row>
    <row r="4" spans="1:14" ht="21.75" customHeight="1" thickBot="1" x14ac:dyDescent="0.35">
      <c r="L4" s="107" t="s">
        <v>2</v>
      </c>
      <c r="M4" s="266">
        <f>Ведомость!M4</f>
        <v>0</v>
      </c>
      <c r="N4" s="267"/>
    </row>
    <row r="5" spans="1:14" ht="19.5" thickBot="1" x14ac:dyDescent="0.35">
      <c r="G5" s="128" t="s">
        <v>3</v>
      </c>
      <c r="H5" s="128"/>
      <c r="I5" s="128"/>
      <c r="J5" s="128"/>
      <c r="K5" s="128"/>
    </row>
    <row r="6" spans="1:14" x14ac:dyDescent="0.2">
      <c r="A6" s="1" t="s">
        <v>4</v>
      </c>
      <c r="G6" s="4" t="s">
        <v>5</v>
      </c>
      <c r="H6" s="5"/>
      <c r="I6" s="5"/>
      <c r="J6" s="5"/>
      <c r="K6" s="5"/>
      <c r="L6" s="6"/>
      <c r="M6" s="7"/>
      <c r="N6" s="8"/>
    </row>
    <row r="7" spans="1:14" ht="35.25" customHeight="1" thickBot="1" x14ac:dyDescent="0.4">
      <c r="A7" s="218">
        <f>Ведомость!A7</f>
        <v>0</v>
      </c>
      <c r="B7" s="218"/>
      <c r="C7" s="218"/>
      <c r="D7" s="218"/>
      <c r="E7" s="218"/>
      <c r="F7" s="218"/>
      <c r="G7" s="124" t="s">
        <v>130</v>
      </c>
      <c r="H7" s="125"/>
      <c r="I7" s="125"/>
      <c r="J7" s="125"/>
      <c r="K7" s="125"/>
      <c r="L7" s="138">
        <f>Ведомость!L7</f>
        <v>0</v>
      </c>
      <c r="M7" s="222"/>
      <c r="N7" s="223"/>
    </row>
    <row r="8" spans="1:14" ht="19.5" thickBot="1" x14ac:dyDescent="0.35">
      <c r="A8" s="219"/>
      <c r="B8" s="219"/>
      <c r="C8" s="219"/>
      <c r="D8" s="219"/>
      <c r="E8" s="219"/>
      <c r="F8" s="219"/>
      <c r="G8" s="128" t="s">
        <v>6</v>
      </c>
      <c r="H8" s="128"/>
      <c r="I8" s="128"/>
      <c r="J8" s="128"/>
      <c r="K8" s="128"/>
      <c r="L8" s="9"/>
      <c r="M8" s="10"/>
      <c r="N8" s="11"/>
    </row>
    <row r="9" spans="1:14" x14ac:dyDescent="0.2">
      <c r="A9" s="1" t="s">
        <v>7</v>
      </c>
      <c r="G9" s="4" t="s">
        <v>5</v>
      </c>
      <c r="H9" s="5"/>
      <c r="I9" s="5"/>
      <c r="J9" s="5"/>
      <c r="K9" s="5"/>
      <c r="L9" s="9"/>
      <c r="M9" s="10"/>
      <c r="N9" s="11"/>
    </row>
    <row r="10" spans="1:14" ht="31.5" customHeight="1" thickBot="1" x14ac:dyDescent="0.4">
      <c r="A10" s="218">
        <f>Ведомость!A10</f>
        <v>0</v>
      </c>
      <c r="B10" s="218"/>
      <c r="C10" s="218"/>
      <c r="D10" s="218"/>
      <c r="E10" s="218"/>
      <c r="F10" s="221"/>
      <c r="G10" s="230">
        <f>Ведомость!G10</f>
        <v>0</v>
      </c>
      <c r="H10" s="231"/>
      <c r="I10" s="231"/>
      <c r="J10" s="231"/>
      <c r="K10" s="249"/>
      <c r="L10" s="133" t="s">
        <v>8</v>
      </c>
      <c r="M10" s="134"/>
      <c r="N10" s="135"/>
    </row>
    <row r="11" spans="1:14" ht="24.75" customHeight="1" thickBot="1" x14ac:dyDescent="0.35">
      <c r="A11" s="1" t="s">
        <v>9</v>
      </c>
      <c r="B11" s="220">
        <f>Ведомость!B11</f>
        <v>0</v>
      </c>
      <c r="C11" s="220"/>
      <c r="D11" s="220"/>
      <c r="E11" s="152" t="s">
        <v>5</v>
      </c>
      <c r="F11" s="152"/>
      <c r="G11" s="226">
        <f>G10</f>
        <v>0</v>
      </c>
      <c r="H11" s="226"/>
      <c r="I11" s="226"/>
      <c r="J11" s="226"/>
      <c r="K11" s="227"/>
      <c r="L11" s="153" t="s">
        <v>101</v>
      </c>
      <c r="M11" s="154"/>
      <c r="N11" s="155"/>
    </row>
    <row r="12" spans="1:14" ht="15" x14ac:dyDescent="0.25">
      <c r="A12" s="1" t="s">
        <v>10</v>
      </c>
      <c r="L12" s="108" t="s">
        <v>44</v>
      </c>
      <c r="M12" s="147" t="s">
        <v>45</v>
      </c>
      <c r="N12" s="148"/>
    </row>
    <row r="13" spans="1:14" ht="14.25" x14ac:dyDescent="0.2">
      <c r="A13" s="127" t="str">
        <f>Ведомость!A13</f>
        <v>ПАО "Банк "Санкт-Петербург"</v>
      </c>
      <c r="B13" s="127"/>
      <c r="C13" s="127"/>
      <c r="D13" s="127"/>
      <c r="E13" s="127"/>
      <c r="F13" s="127"/>
      <c r="G13" s="127"/>
      <c r="H13" s="127"/>
      <c r="I13" s="127"/>
      <c r="J13" s="1" t="s">
        <v>11</v>
      </c>
      <c r="K13" s="12" t="str">
        <f>Ведомость!K13</f>
        <v>044030790</v>
      </c>
      <c r="L13" s="113">
        <f>Ведомость!L13</f>
        <v>0</v>
      </c>
      <c r="M13" s="156">
        <f>Ведомость!M13</f>
        <v>0</v>
      </c>
      <c r="N13" s="157"/>
    </row>
    <row r="14" spans="1:14" x14ac:dyDescent="0.2">
      <c r="A14" s="1" t="s">
        <v>12</v>
      </c>
      <c r="L14" s="113">
        <f>Ведомость!L14</f>
        <v>0</v>
      </c>
      <c r="M14" s="156">
        <f>Ведомость!M14</f>
        <v>0</v>
      </c>
      <c r="N14" s="157"/>
    </row>
    <row r="15" spans="1:14" ht="14.25" x14ac:dyDescent="0.2">
      <c r="A15" s="127" t="str">
        <f>Ведомость!A15</f>
        <v>ПАО "Банк "Санкт-Петербург"</v>
      </c>
      <c r="B15" s="127"/>
      <c r="C15" s="127"/>
      <c r="D15" s="127"/>
      <c r="E15" s="127"/>
      <c r="F15" s="127"/>
      <c r="G15" s="127"/>
      <c r="H15" s="127"/>
      <c r="I15" s="127"/>
      <c r="J15" s="1" t="s">
        <v>11</v>
      </c>
      <c r="K15" s="12" t="str">
        <f>Ведомость!K15</f>
        <v>044030790</v>
      </c>
      <c r="L15" s="113">
        <f>Ведомость!L15</f>
        <v>0</v>
      </c>
      <c r="M15" s="156">
        <f>Ведомость!M15</f>
        <v>0</v>
      </c>
      <c r="N15" s="157"/>
    </row>
    <row r="16" spans="1:14" x14ac:dyDescent="0.2">
      <c r="A16" s="1" t="s">
        <v>13</v>
      </c>
      <c r="L16" s="111"/>
      <c r="M16" s="156"/>
      <c r="N16" s="157"/>
    </row>
    <row r="17" spans="1:24" ht="25.5" customHeight="1" thickBot="1" x14ac:dyDescent="0.25">
      <c r="A17" s="161" t="str">
        <f>стр.7!B3</f>
        <v>Ноль руб. 00 коп.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12"/>
      <c r="M17" s="159"/>
      <c r="N17" s="160"/>
    </row>
    <row r="18" spans="1:24" x14ac:dyDescent="0.2">
      <c r="A18" s="1" t="s">
        <v>14</v>
      </c>
      <c r="L18" s="109"/>
      <c r="M18" s="142"/>
      <c r="N18" s="142"/>
    </row>
    <row r="19" spans="1:24" ht="15" customHeight="1" x14ac:dyDescent="0.2">
      <c r="A19" s="238">
        <f>Ведомость!A19</f>
        <v>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</row>
    <row r="20" spans="1:24" s="13" customFormat="1" ht="29.25" customHeight="1" x14ac:dyDescent="0.25">
      <c r="A20" s="13" t="s">
        <v>102</v>
      </c>
      <c r="B20" s="23"/>
      <c r="C20" s="23"/>
      <c r="D20" s="23"/>
      <c r="E20" s="232">
        <f>Ведомость!F20</f>
        <v>0</v>
      </c>
      <c r="F20" s="232"/>
      <c r="G20" s="232"/>
      <c r="H20" s="232"/>
      <c r="J20" s="95"/>
      <c r="K20" s="95"/>
      <c r="L20" s="14"/>
      <c r="M20" s="14"/>
      <c r="N20" s="14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s="82" customFormat="1" ht="14.25" customHeight="1" x14ac:dyDescent="0.25">
      <c r="B21" s="144" t="s">
        <v>103</v>
      </c>
      <c r="C21" s="144"/>
      <c r="D21" s="144"/>
      <c r="E21" s="144"/>
      <c r="F21" s="144" t="s">
        <v>104</v>
      </c>
      <c r="G21" s="144"/>
      <c r="H21" s="144"/>
      <c r="J21" s="87"/>
      <c r="K21" s="87"/>
      <c r="L21" s="89"/>
      <c r="M21" s="90"/>
      <c r="N21" s="86"/>
      <c r="O21" s="86"/>
      <c r="P21" s="87"/>
      <c r="Q21" s="86"/>
      <c r="R21" s="86"/>
      <c r="S21" s="87"/>
      <c r="T21" s="87"/>
      <c r="U21" s="87"/>
      <c r="V21" s="87"/>
      <c r="W21" s="87"/>
      <c r="X21" s="87"/>
    </row>
    <row r="22" spans="1:24" s="96" customFormat="1" ht="26.25" customHeight="1" x14ac:dyDescent="0.3">
      <c r="A22" s="243" t="s">
        <v>112</v>
      </c>
      <c r="B22" s="243"/>
      <c r="C22" s="243"/>
      <c r="D22" s="243"/>
      <c r="E22" s="245"/>
      <c r="F22" s="246"/>
      <c r="G22" s="121"/>
      <c r="H22" s="239"/>
      <c r="I22" s="247" t="s">
        <v>114</v>
      </c>
      <c r="J22" s="247"/>
      <c r="K22" s="23"/>
      <c r="L22" s="23"/>
      <c r="M22" s="90"/>
      <c r="N22" s="240" t="s">
        <v>115</v>
      </c>
      <c r="O22" s="72"/>
      <c r="P22" s="72"/>
      <c r="Q22" s="72"/>
      <c r="R22" s="98"/>
      <c r="S22" s="98"/>
      <c r="T22" s="98"/>
      <c r="U22" s="98"/>
      <c r="V22" s="98"/>
      <c r="W22" s="98"/>
    </row>
    <row r="23" spans="1:24" s="96" customFormat="1" ht="14.25" customHeight="1" x14ac:dyDescent="0.2">
      <c r="A23" s="244" t="s">
        <v>113</v>
      </c>
      <c r="B23" s="244"/>
      <c r="C23" s="244"/>
      <c r="D23" s="244"/>
      <c r="E23" s="244"/>
      <c r="F23" s="97"/>
      <c r="G23" s="144" t="s">
        <v>42</v>
      </c>
      <c r="H23" s="144"/>
      <c r="I23" s="247"/>
      <c r="J23" s="247"/>
      <c r="K23" s="85" t="s">
        <v>103</v>
      </c>
      <c r="L23" s="83" t="s">
        <v>104</v>
      </c>
      <c r="M23" s="90"/>
      <c r="N23" s="240"/>
      <c r="O23" s="98"/>
      <c r="P23" s="86"/>
      <c r="Q23" s="86"/>
      <c r="R23" s="98"/>
      <c r="S23" s="98"/>
      <c r="T23" s="98"/>
      <c r="U23" s="98"/>
      <c r="V23" s="98"/>
      <c r="W23" s="98"/>
    </row>
    <row r="24" spans="1:24" s="96" customFormat="1" ht="14.25" customHeight="1" x14ac:dyDescent="0.2">
      <c r="A24" s="24"/>
      <c r="B24" s="24"/>
      <c r="C24" s="24"/>
      <c r="D24" s="24"/>
      <c r="E24" s="24"/>
      <c r="F24" s="97"/>
      <c r="G24" s="86"/>
      <c r="H24" s="86"/>
      <c r="I24" s="99"/>
      <c r="J24" s="99"/>
      <c r="K24" s="86"/>
      <c r="L24" s="89"/>
      <c r="M24" s="90"/>
      <c r="N24" s="91"/>
      <c r="O24" s="98"/>
      <c r="P24" s="86"/>
      <c r="Q24" s="86"/>
      <c r="R24" s="98"/>
      <c r="S24" s="98"/>
      <c r="T24" s="98"/>
      <c r="U24" s="98"/>
      <c r="V24" s="98"/>
      <c r="W24" s="98"/>
    </row>
    <row r="25" spans="1:24" s="82" customFormat="1" ht="14.25" customHeight="1" x14ac:dyDescent="0.25">
      <c r="A25" s="242">
        <f>Ведомость!J20</f>
        <v>0</v>
      </c>
      <c r="B25" s="242"/>
      <c r="C25" s="100"/>
      <c r="D25" s="104"/>
      <c r="E25" s="94"/>
      <c r="F25" s="105"/>
      <c r="G25" s="241" t="s">
        <v>110</v>
      </c>
      <c r="H25" s="241"/>
      <c r="I25" s="241"/>
      <c r="J25" s="242"/>
      <c r="K25" s="242"/>
      <c r="L25" s="106"/>
      <c r="M25" s="106"/>
      <c r="N25" s="106"/>
      <c r="P25" s="87"/>
      <c r="Q25" s="86"/>
      <c r="R25" s="86"/>
      <c r="S25" s="87"/>
      <c r="T25" s="87"/>
      <c r="U25" s="87"/>
      <c r="V25" s="87"/>
      <c r="W25" s="87"/>
      <c r="X25" s="87"/>
    </row>
    <row r="26" spans="1:24" s="82" customFormat="1" ht="24" customHeight="1" x14ac:dyDescent="0.25">
      <c r="A26" s="242"/>
      <c r="B26" s="242"/>
      <c r="C26" s="174" t="s">
        <v>103</v>
      </c>
      <c r="D26" s="174"/>
      <c r="E26" s="174" t="s">
        <v>104</v>
      </c>
      <c r="F26" s="174"/>
      <c r="G26" s="241"/>
      <c r="H26" s="241"/>
      <c r="I26" s="241"/>
      <c r="J26" s="242"/>
      <c r="K26" s="242"/>
      <c r="L26" s="86" t="s">
        <v>103</v>
      </c>
      <c r="M26" s="144" t="s">
        <v>104</v>
      </c>
      <c r="N26" s="144"/>
      <c r="P26" s="87"/>
      <c r="Q26" s="86"/>
      <c r="R26" s="86"/>
      <c r="S26" s="87"/>
      <c r="T26" s="87"/>
      <c r="U26" s="87"/>
      <c r="V26" s="87"/>
      <c r="W26" s="87"/>
      <c r="X26" s="87"/>
    </row>
    <row r="27" spans="1:24" s="96" customFormat="1" ht="14.25" customHeight="1" thickBot="1" x14ac:dyDescent="0.25">
      <c r="A27" s="101"/>
      <c r="B27" s="101"/>
      <c r="C27" s="101"/>
      <c r="D27" s="101"/>
      <c r="E27" s="102"/>
      <c r="F27" s="102"/>
      <c r="G27" s="102"/>
      <c r="H27" s="102"/>
      <c r="I27" s="101"/>
      <c r="J27" s="102"/>
      <c r="K27" s="102"/>
      <c r="L27" s="103"/>
      <c r="M27" s="101"/>
      <c r="N27" s="102"/>
      <c r="O27" s="97"/>
      <c r="P27" s="98"/>
      <c r="Q27" s="97"/>
      <c r="R27" s="97"/>
      <c r="S27" s="98"/>
      <c r="T27" s="98"/>
      <c r="U27" s="98"/>
      <c r="V27" s="98"/>
      <c r="W27" s="98"/>
      <c r="X27" s="98"/>
    </row>
    <row r="28" spans="1:24" s="13" customFormat="1" ht="26.25" customHeight="1" thickBot="1" x14ac:dyDescent="0.3">
      <c r="A28" s="201" t="s">
        <v>36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</row>
    <row r="29" spans="1:24" s="81" customFormat="1" ht="93" customHeight="1" x14ac:dyDescent="0.25">
      <c r="A29" s="206" t="s">
        <v>37</v>
      </c>
      <c r="B29" s="207"/>
      <c r="C29" s="198"/>
      <c r="D29" s="197" t="s">
        <v>38</v>
      </c>
      <c r="E29" s="198"/>
      <c r="F29" s="197" t="s">
        <v>39</v>
      </c>
      <c r="G29" s="198"/>
      <c r="H29" s="194" t="s">
        <v>106</v>
      </c>
      <c r="I29" s="213"/>
      <c r="J29" s="195"/>
      <c r="K29" s="194" t="s">
        <v>107</v>
      </c>
      <c r="L29" s="195"/>
      <c r="M29" s="194" t="s">
        <v>108</v>
      </c>
      <c r="N29" s="208"/>
    </row>
    <row r="30" spans="1:24" s="25" customFormat="1" x14ac:dyDescent="0.25">
      <c r="A30" s="205">
        <v>1</v>
      </c>
      <c r="B30" s="204"/>
      <c r="C30" s="196"/>
      <c r="D30" s="192">
        <v>2</v>
      </c>
      <c r="E30" s="196"/>
      <c r="F30" s="192">
        <v>3</v>
      </c>
      <c r="G30" s="196"/>
      <c r="H30" s="192">
        <v>4</v>
      </c>
      <c r="I30" s="204"/>
      <c r="J30" s="196"/>
      <c r="K30" s="192">
        <v>5</v>
      </c>
      <c r="L30" s="196"/>
      <c r="M30" s="192">
        <v>6</v>
      </c>
      <c r="N30" s="193"/>
    </row>
    <row r="31" spans="1:24" ht="13.5" customHeight="1" x14ac:dyDescent="0.2">
      <c r="A31" s="209"/>
      <c r="B31" s="210"/>
      <c r="C31" s="184"/>
      <c r="D31" s="183"/>
      <c r="E31" s="184"/>
      <c r="F31" s="183"/>
      <c r="G31" s="184"/>
      <c r="H31" s="175"/>
      <c r="I31" s="202"/>
      <c r="J31" s="203"/>
      <c r="K31" s="175"/>
      <c r="L31" s="203"/>
      <c r="M31" s="175"/>
      <c r="N31" s="176"/>
    </row>
    <row r="32" spans="1:24" ht="13.5" customHeight="1" x14ac:dyDescent="0.2">
      <c r="A32" s="211"/>
      <c r="B32" s="212"/>
      <c r="C32" s="186"/>
      <c r="D32" s="185"/>
      <c r="E32" s="186"/>
      <c r="F32" s="185"/>
      <c r="G32" s="186"/>
      <c r="H32" s="175"/>
      <c r="I32" s="202"/>
      <c r="J32" s="203"/>
      <c r="K32" s="175"/>
      <c r="L32" s="203"/>
      <c r="M32" s="175"/>
      <c r="N32" s="176"/>
    </row>
    <row r="33" spans="1:15" ht="13.5" customHeight="1" x14ac:dyDescent="0.2">
      <c r="A33" s="211"/>
      <c r="B33" s="212"/>
      <c r="C33" s="186"/>
      <c r="D33" s="185"/>
      <c r="E33" s="186"/>
      <c r="F33" s="185"/>
      <c r="G33" s="186"/>
      <c r="H33" s="175"/>
      <c r="I33" s="202"/>
      <c r="J33" s="203"/>
      <c r="K33" s="175"/>
      <c r="L33" s="203"/>
      <c r="M33" s="175"/>
      <c r="N33" s="176"/>
    </row>
    <row r="34" spans="1:15" s="73" customFormat="1" ht="32.25" customHeight="1" thickBot="1" x14ac:dyDescent="0.3">
      <c r="A34" s="133"/>
      <c r="B34" s="134"/>
      <c r="C34" s="188"/>
      <c r="D34" s="187"/>
      <c r="E34" s="188"/>
      <c r="F34" s="187"/>
      <c r="G34" s="188"/>
      <c r="H34" s="88" t="s">
        <v>8</v>
      </c>
      <c r="I34" s="78"/>
      <c r="J34" s="79"/>
      <c r="K34" s="88" t="s">
        <v>8</v>
      </c>
      <c r="L34" s="79"/>
      <c r="M34" s="88" t="s">
        <v>8</v>
      </c>
      <c r="N34" s="80"/>
    </row>
    <row r="35" spans="1:15" s="13" customFormat="1" x14ac:dyDescent="0.2">
      <c r="L35" s="26" t="s">
        <v>40</v>
      </c>
    </row>
    <row r="36" spans="1:15" ht="24" customHeight="1" x14ac:dyDescent="0.2">
      <c r="A36" s="23"/>
      <c r="B36" s="23"/>
      <c r="C36" s="23"/>
      <c r="D36" s="23"/>
      <c r="E36" s="23"/>
      <c r="F36" s="13"/>
      <c r="G36" s="23"/>
      <c r="H36" s="23"/>
      <c r="I36" s="23"/>
      <c r="J36" s="23"/>
      <c r="K36" s="13"/>
      <c r="L36" s="23"/>
      <c r="M36" s="23"/>
      <c r="N36" s="23"/>
      <c r="O36" s="13"/>
    </row>
    <row r="37" spans="1:15" s="77" customFormat="1" ht="25.5" customHeight="1" x14ac:dyDescent="0.15">
      <c r="A37" s="174" t="s">
        <v>103</v>
      </c>
      <c r="B37" s="174"/>
      <c r="C37" s="174" t="s">
        <v>104</v>
      </c>
      <c r="D37" s="174"/>
      <c r="E37" s="174"/>
      <c r="F37" s="74"/>
      <c r="G37" s="174" t="s">
        <v>103</v>
      </c>
      <c r="H37" s="174"/>
      <c r="I37" s="174" t="s">
        <v>104</v>
      </c>
      <c r="J37" s="174"/>
      <c r="K37" s="74"/>
      <c r="L37" s="75" t="s">
        <v>103</v>
      </c>
      <c r="M37" s="174" t="s">
        <v>104</v>
      </c>
      <c r="N37" s="174"/>
      <c r="O37" s="76"/>
    </row>
    <row r="38" spans="1:15" x14ac:dyDescent="0.2">
      <c r="O38" s="13"/>
    </row>
    <row r="39" spans="1:15" x14ac:dyDescent="0.2">
      <c r="O39" s="13"/>
    </row>
  </sheetData>
  <sheetProtection formatCells="0" formatColumns="0" formatRows="0" insertColumns="0" insertRows="0" insertHyperlinks="0" deleteColumns="0" deleteRows="0" sort="0" autoFilter="0" pivotTables="0"/>
  <mergeCells count="75">
    <mergeCell ref="C37:E37"/>
    <mergeCell ref="G37:H37"/>
    <mergeCell ref="A31:C34"/>
    <mergeCell ref="F31:G34"/>
    <mergeCell ref="A37:B37"/>
    <mergeCell ref="D31:E34"/>
    <mergeCell ref="H31:J31"/>
    <mergeCell ref="M37:N37"/>
    <mergeCell ref="H32:J32"/>
    <mergeCell ref="M31:N31"/>
    <mergeCell ref="K33:L33"/>
    <mergeCell ref="M32:N32"/>
    <mergeCell ref="M33:N33"/>
    <mergeCell ref="K32:L32"/>
    <mergeCell ref="I37:J37"/>
    <mergeCell ref="H33:J33"/>
    <mergeCell ref="K31:L31"/>
    <mergeCell ref="K29:L29"/>
    <mergeCell ref="A28:N28"/>
    <mergeCell ref="C26:D26"/>
    <mergeCell ref="A30:C30"/>
    <mergeCell ref="D30:E30"/>
    <mergeCell ref="H29:J29"/>
    <mergeCell ref="F30:G30"/>
    <mergeCell ref="F21:H21"/>
    <mergeCell ref="A10:F10"/>
    <mergeCell ref="M26:N26"/>
    <mergeCell ref="E26:F26"/>
    <mergeCell ref="J25:K26"/>
    <mergeCell ref="L10:N10"/>
    <mergeCell ref="M16:N16"/>
    <mergeCell ref="B11:D11"/>
    <mergeCell ref="M18:N18"/>
    <mergeCell ref="A17:K17"/>
    <mergeCell ref="B21:E21"/>
    <mergeCell ref="G11:K11"/>
    <mergeCell ref="G10:K10"/>
    <mergeCell ref="E11:F11"/>
    <mergeCell ref="M12:N12"/>
    <mergeCell ref="L11:N11"/>
    <mergeCell ref="M1:N1"/>
    <mergeCell ref="A7:F8"/>
    <mergeCell ref="J2:L2"/>
    <mergeCell ref="G7:K7"/>
    <mergeCell ref="L7:N7"/>
    <mergeCell ref="G8:K8"/>
    <mergeCell ref="M4:N4"/>
    <mergeCell ref="M2:N2"/>
    <mergeCell ref="J3:L3"/>
    <mergeCell ref="G5:K5"/>
    <mergeCell ref="F2:H2"/>
    <mergeCell ref="M17:N17"/>
    <mergeCell ref="A19:N19"/>
    <mergeCell ref="E20:H20"/>
    <mergeCell ref="M13:N13"/>
    <mergeCell ref="M15:N15"/>
    <mergeCell ref="M14:N14"/>
    <mergeCell ref="A15:I15"/>
    <mergeCell ref="A13:I13"/>
    <mergeCell ref="G22:H22"/>
    <mergeCell ref="H30:J30"/>
    <mergeCell ref="N22:N23"/>
    <mergeCell ref="G25:I26"/>
    <mergeCell ref="A25:B26"/>
    <mergeCell ref="M30:N30"/>
    <mergeCell ref="D29:E29"/>
    <mergeCell ref="A29:C29"/>
    <mergeCell ref="A22:D22"/>
    <mergeCell ref="G23:H23"/>
    <mergeCell ref="A23:E23"/>
    <mergeCell ref="E22:F22"/>
    <mergeCell ref="I22:J23"/>
    <mergeCell ref="K30:L30"/>
    <mergeCell ref="M29:N29"/>
    <mergeCell ref="F29:G29"/>
  </mergeCells>
  <phoneticPr fontId="0" type="noConversion"/>
  <dataValidations count="2">
    <dataValidation type="list" allowBlank="1" sqref="A65503:F65504">
      <formula1>magaz</formula1>
    </dataValidation>
    <dataValidation allowBlank="1" sqref="A7:F8"/>
  </dataValidations>
  <pageMargins left="0.3" right="0.18" top="0.18" bottom="0.2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S101"/>
  <sheetViews>
    <sheetView workbookViewId="0">
      <selection activeCell="F30" sqref="F30"/>
    </sheetView>
  </sheetViews>
  <sheetFormatPr defaultRowHeight="12.75" x14ac:dyDescent="0.2"/>
  <cols>
    <col min="1" max="1" width="13.21875" style="30" customWidth="1"/>
    <col min="2" max="2" width="7" style="30" customWidth="1"/>
    <col min="3" max="3" width="5.109375" style="30" customWidth="1"/>
    <col min="4" max="4" width="10.5546875" style="30" customWidth="1"/>
    <col min="5" max="5" width="17.88671875" style="30" customWidth="1"/>
    <col min="6" max="6" width="7.33203125" style="30" customWidth="1"/>
    <col min="7" max="7" width="8.88671875" style="30"/>
    <col min="8" max="8" width="10.33203125" style="45" customWidth="1"/>
    <col min="9" max="9" width="7.88671875" style="30" customWidth="1"/>
    <col min="10" max="12" width="8.88671875" style="30"/>
    <col min="13" max="13" width="12" style="30" customWidth="1"/>
    <col min="14" max="16" width="8.88671875" style="30"/>
    <col min="17" max="17" width="12" style="30" customWidth="1"/>
    <col min="18" max="16384" width="8.88671875" style="30"/>
  </cols>
  <sheetData>
    <row r="1" spans="1:19" ht="30" customHeight="1" x14ac:dyDescent="0.2">
      <c r="A1" s="252" t="s">
        <v>46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9" ht="15.75" x14ac:dyDescent="0.25">
      <c r="B2" s="31"/>
      <c r="C2" s="31"/>
      <c r="D2" s="31"/>
      <c r="E2" s="32">
        <f>Ведомость!L47</f>
        <v>0</v>
      </c>
      <c r="G2" s="33"/>
      <c r="H2" s="34"/>
    </row>
    <row r="3" spans="1:19" ht="15.75" x14ac:dyDescent="0.25">
      <c r="A3" s="35" t="s">
        <v>47</v>
      </c>
      <c r="B3" s="36" t="str">
        <f>SUBSTITUTE(B5,F9,F10,1)</f>
        <v>Ноль руб. 00 коп.</v>
      </c>
      <c r="E3" s="37"/>
      <c r="H3" s="38"/>
      <c r="I3" s="39"/>
      <c r="J3" s="38"/>
      <c r="K3" s="38"/>
      <c r="L3" s="38"/>
      <c r="M3" s="40" t="s">
        <v>48</v>
      </c>
      <c r="N3" s="253">
        <f ca="1">TODAY()</f>
        <v>43515</v>
      </c>
      <c r="O3" s="253"/>
      <c r="P3" s="30">
        <f ca="1">DAY(N3)</f>
        <v>19</v>
      </c>
      <c r="Q3" s="41" t="str">
        <f ca="1">IF(Q4&gt;7,S3,S4)</f>
        <v>февраля</v>
      </c>
      <c r="R3" s="42">
        <f ca="1">YEAR(N3)</f>
        <v>2019</v>
      </c>
      <c r="S3" s="43" t="str">
        <f ca="1">IF(Q4=8,"августа",IF(Q4=9,"сентября",IF(Q4=10,"октября",IF(Q4=11,"ноября",IF(Q4=12,"декабря","не отсюда")))))</f>
        <v>не отсюда</v>
      </c>
    </row>
    <row r="4" spans="1:19" x14ac:dyDescent="0.2">
      <c r="A4" s="35" t="s">
        <v>49</v>
      </c>
      <c r="B4" s="36" t="str">
        <f>SUBSTITUTE(B6,F9,F10,1)</f>
        <v>Ноль руб. 00 коп. (в т.ч. НДС - 0)</v>
      </c>
      <c r="H4" s="38"/>
      <c r="I4" s="38"/>
      <c r="J4" s="38"/>
      <c r="K4" s="254" t="str">
        <f ca="1">CONCATENATE(" «  ",P3,"  »  ",Q3,"  ",R3," г.")</f>
        <v xml:space="preserve"> «  19  »  февраля  2019 г.</v>
      </c>
      <c r="L4" s="254"/>
      <c r="M4" s="254"/>
      <c r="N4" s="44"/>
      <c r="O4" s="44"/>
      <c r="P4" s="38"/>
      <c r="Q4" s="41">
        <f ca="1">MONTH(N3)</f>
        <v>2</v>
      </c>
      <c r="R4" s="38"/>
      <c r="S4" s="43" t="str">
        <f ca="1">IF(Q4=1,"января",IF(Q4=2,"февраля",IF(Q4=3,"марта",IF(Q4=4,"апреля",IF(Q4=5,"мая",IF(Q4=6,"июня",IF(Q4=7,"июля","брать не отсюда")))))))</f>
        <v>февраля</v>
      </c>
    </row>
    <row r="5" spans="1:19" x14ac:dyDescent="0.2">
      <c r="A5" s="35" t="s">
        <v>50</v>
      </c>
      <c r="B5" s="36" t="str">
        <f>CONCATENATE(A8,A9,A10,A11,A12)</f>
        <v>ноль руб. 00 коп.</v>
      </c>
    </row>
    <row r="6" spans="1:19" s="36" customFormat="1" x14ac:dyDescent="0.2">
      <c r="A6" s="35" t="s">
        <v>51</v>
      </c>
      <c r="B6" s="36" t="str">
        <f>CONCATENATE(A8,A9,A10,A11,A12,B8,B9,C9)</f>
        <v>ноль руб. 00 коп. (в т.ч. НДС - 0)</v>
      </c>
      <c r="C6" s="30"/>
      <c r="D6" s="30"/>
      <c r="E6" s="30"/>
      <c r="H6" s="46"/>
    </row>
    <row r="7" spans="1:19" ht="12.95" customHeight="1" x14ac:dyDescent="0.2">
      <c r="D7" s="45"/>
      <c r="H7" s="255" t="s">
        <v>52</v>
      </c>
      <c r="I7" s="255"/>
      <c r="J7" s="255"/>
    </row>
    <row r="8" spans="1:19" ht="12.75" customHeight="1" x14ac:dyDescent="0.2">
      <c r="A8" s="47" t="str">
        <f>CONCATENATE(IF(B15=0,"",E15),IF(B16=0,"",IF(C17&lt;20,IF(C17&lt;16,IF(C17&lt;10,E16,D17),F17),E16)),IF(B17=0,"",IF(NOT(B16=1),E17,"")),F18)</f>
        <v/>
      </c>
      <c r="B8" s="30" t="s">
        <v>53</v>
      </c>
      <c r="D8" s="45"/>
      <c r="F8" s="48">
        <f>CODE(B6)</f>
        <v>237</v>
      </c>
      <c r="G8" s="49"/>
      <c r="H8" s="255"/>
      <c r="I8" s="255"/>
      <c r="J8" s="255"/>
    </row>
    <row r="9" spans="1:19" ht="12.75" customHeight="1" x14ac:dyDescent="0.2">
      <c r="A9" s="50" t="str">
        <f>CONCATENATE(IF(B19=0,"",E19),IF(B20=0,"",IF(C21&lt;20,IF(C21&lt;16,IF(C21&lt;10,E20,D21),F21),E20)),IF(B21=0,"",IF(NOT(B20=1),E21,"")),F22)</f>
        <v/>
      </c>
      <c r="B9" s="51">
        <f>ROUND((G2),2)</f>
        <v>0</v>
      </c>
      <c r="C9" s="30" t="s">
        <v>54</v>
      </c>
      <c r="D9" s="52"/>
      <c r="F9" s="48" t="str">
        <f>CHAR(F8)</f>
        <v>н</v>
      </c>
      <c r="G9" s="49"/>
      <c r="H9" s="255"/>
      <c r="I9" s="255"/>
      <c r="J9" s="255"/>
      <c r="Q9" s="53"/>
    </row>
    <row r="10" spans="1:19" s="50" customFormat="1" ht="12.75" customHeight="1" x14ac:dyDescent="0.2">
      <c r="A10" s="50" t="str">
        <f>CONCATENATE(IF(B23=0,"",E23),IF(B24=0,"",IF(C25&lt;20,IF(C25&lt;16,IF(C25&lt;10,E24,D25),F25),E24)),IF(B25=0,"",IF(NOT(B24=1),E25,"")),F26)</f>
        <v/>
      </c>
      <c r="D10" s="54"/>
      <c r="E10" s="55"/>
      <c r="F10" s="48" t="str">
        <f>PROPER(F9)</f>
        <v>Н</v>
      </c>
      <c r="G10" s="49"/>
      <c r="H10" s="255"/>
      <c r="I10" s="255"/>
      <c r="J10" s="255"/>
    </row>
    <row r="11" spans="1:19" s="50" customFormat="1" ht="12.75" customHeight="1" x14ac:dyDescent="0.2">
      <c r="A11" s="50" t="str">
        <f>CONCATENATE(IF(B27=0,"",E27),IF(B28=0,"",IF(C29&lt;20,IF(C29&lt;16,IF(C29&lt;10,E28,D29),F29),E28)),IF(B29=0,"",IF(NOT(B28=1),E29,"")),F30)</f>
        <v xml:space="preserve">ноль руб. </v>
      </c>
      <c r="D11" s="54"/>
      <c r="E11" s="55"/>
      <c r="H11" s="255"/>
      <c r="I11" s="255"/>
      <c r="J11" s="255"/>
    </row>
    <row r="12" spans="1:19" s="50" customFormat="1" x14ac:dyDescent="0.2">
      <c r="A12" s="56" t="str">
        <f>CONCATENATE(IF(C31=0,"0",C31),IF(C32=0,"0",C32)," ",F33)</f>
        <v>00 коп.</v>
      </c>
      <c r="D12" s="54"/>
      <c r="E12" s="55"/>
      <c r="M12" s="57">
        <f ca="1">TODAY()</f>
        <v>43515</v>
      </c>
    </row>
    <row r="13" spans="1:19" s="50" customFormat="1" x14ac:dyDescent="0.2">
      <c r="A13" s="56"/>
      <c r="D13" s="58"/>
      <c r="E13" s="59">
        <f>TRUNC(E2)</f>
        <v>0</v>
      </c>
      <c r="F13" s="58" t="s">
        <v>55</v>
      </c>
      <c r="H13" s="54" t="str">
        <f>CONCATENATE(A8,A9,A10,A11)</f>
        <v xml:space="preserve">ноль руб. </v>
      </c>
      <c r="M13" s="60"/>
    </row>
    <row r="14" spans="1:19" s="50" customFormat="1" x14ac:dyDescent="0.2">
      <c r="A14" s="61">
        <f>TRUNC(A15/10)</f>
        <v>0</v>
      </c>
      <c r="B14" s="54"/>
      <c r="C14" s="58"/>
      <c r="H14" s="54"/>
    </row>
    <row r="15" spans="1:19" s="50" customFormat="1" x14ac:dyDescent="0.2">
      <c r="A15" s="61">
        <f>TRUNC(A16/10)</f>
        <v>0</v>
      </c>
      <c r="B15" s="54">
        <f>TRUNC(RIGHT(A15))</f>
        <v>0</v>
      </c>
      <c r="C15" s="58">
        <f>B15</f>
        <v>0</v>
      </c>
      <c r="E15" s="62" t="str">
        <f>IF(B15=1,E43,IF(B15=2,G35,IF(B15=3,G36,IF(B15=4,G37,IF(B15=5,G38,IF(B15=6,G39,IF(B15=7,G40,IF(B15=8,G41,G42))))))))</f>
        <v xml:space="preserve">девятьсот </v>
      </c>
      <c r="G15" s="63" t="str">
        <f>SUBSTITUTE(H13,F9,F10,1)</f>
        <v xml:space="preserve">Ноль руб. </v>
      </c>
      <c r="H15" s="54"/>
    </row>
    <row r="16" spans="1:19" s="50" customFormat="1" x14ac:dyDescent="0.2">
      <c r="A16" s="61">
        <f>TRUNC(A17/10)</f>
        <v>0</v>
      </c>
      <c r="B16" s="54">
        <f>TRUNC(RIGHT(A16))</f>
        <v>0</v>
      </c>
      <c r="C16" s="58">
        <f>IF(B16=1,"",B16)</f>
        <v>0</v>
      </c>
      <c r="E16" s="64" t="str">
        <f>IF(OR(C16=0,B16=1),"",IF(B16=2,E35,IF(B16=3,E36,IF(B16=4,E37,IF(B16=5,E38,IF(B16=6,E39,IF(B16=7,E40,IF(B16=8,E41,E42))))))))</f>
        <v/>
      </c>
      <c r="H16" s="54"/>
    </row>
    <row r="17" spans="1:9" s="50" customFormat="1" x14ac:dyDescent="0.2">
      <c r="A17" s="61">
        <f>TRUNC(A19/10)</f>
        <v>0</v>
      </c>
      <c r="B17" s="54">
        <f>TRUNC(RIGHT(A17))</f>
        <v>0</v>
      </c>
      <c r="C17" s="58">
        <f>IF(B16=1,B17+10,IF(B17=0,0,B17))</f>
        <v>0</v>
      </c>
      <c r="D17" s="50" t="str">
        <f>IF(AND(C17&gt;9,C17&lt;16),IF(C17=10,D34,IF(C17=11,D35,IF(C17=12,D36,IF(C17=13,D37,IF(C17=14,D38,IF(C17=15,D39,0)))))),"")</f>
        <v/>
      </c>
      <c r="E17" s="64" t="str">
        <f>IF(B17=1,A34,IF(B17=2,A35,IF(B17=3,A36,IF(B17=4,A37,IF(B17=5,A38,IF(B17=6,A39,IF(B17=7,A40,IF(B17=8,A41,A42))))))))</f>
        <v xml:space="preserve">девять </v>
      </c>
      <c r="F17" s="50" t="str">
        <f>IF(AND(C17&gt;15,C17&lt;20),IF(C17=16,D40,IF(C17=17,D41,IF(C17=18,D42,IF(C17=19,D43,0)))),"")</f>
        <v/>
      </c>
      <c r="G17" s="50" t="str">
        <f>CONCATENATE(IF(C31=0,"0",C31),IF(C32=0,"0",C32))</f>
        <v>00</v>
      </c>
      <c r="H17" s="54"/>
    </row>
    <row r="18" spans="1:9" s="50" customFormat="1" x14ac:dyDescent="0.2">
      <c r="A18" s="61"/>
      <c r="B18" s="54"/>
      <c r="D18" s="54"/>
      <c r="E18" s="50">
        <f>B17+B16*10+B15*100</f>
        <v>0</v>
      </c>
      <c r="F18" s="50" t="str">
        <f>IF(E18=0,"",IF(B16=1,"миллиардов ",IF(B17=1,"милиард ",IF(OR(B17=2,B17=3,B17=4),"миллиарда ","милиардов "))))</f>
        <v/>
      </c>
      <c r="H18" s="54"/>
    </row>
    <row r="19" spans="1:9" s="50" customFormat="1" x14ac:dyDescent="0.2">
      <c r="A19" s="61">
        <f>TRUNC(A20/10)</f>
        <v>0</v>
      </c>
      <c r="B19" s="54">
        <f>TRUNC(RIGHT(A19))</f>
        <v>0</v>
      </c>
      <c r="C19" s="58">
        <f>B19</f>
        <v>0</v>
      </c>
      <c r="E19" s="62" t="str">
        <f>IF(B19=1,E43,IF(B19=2,G35,IF(B19=3,G36,IF(B19=4,G37,IF(B19=5,G38,IF(B19=6,G39,IF(B19=7,G40,IF(B19=8,G41,G42))))))))</f>
        <v xml:space="preserve">девятьсот </v>
      </c>
      <c r="H19" s="54"/>
    </row>
    <row r="20" spans="1:9" x14ac:dyDescent="0.2">
      <c r="A20" s="61">
        <f>TRUNC(A21/10)</f>
        <v>0</v>
      </c>
      <c r="B20" s="54">
        <f>TRUNC(RIGHT(A20))</f>
        <v>0</v>
      </c>
      <c r="C20" s="58">
        <f>IF(B20=1,"",B20)</f>
        <v>0</v>
      </c>
      <c r="D20" s="50"/>
      <c r="E20" s="64" t="str">
        <f>IF(OR(C20=0,B20=1),"",IF(B20=2,E35,IF(B20=3,E36,IF(B20=4,E37,IF(B20=5,E38,IF(B20=6,E39,IF(B20=7,E40,IF(B20=8,E41,E42))))))))</f>
        <v/>
      </c>
      <c r="F20" s="50"/>
    </row>
    <row r="21" spans="1:9" s="50" customFormat="1" x14ac:dyDescent="0.2">
      <c r="A21" s="61">
        <f>TRUNC(A23/10)</f>
        <v>0</v>
      </c>
      <c r="B21" s="54">
        <f>TRUNC(RIGHT(A21))</f>
        <v>0</v>
      </c>
      <c r="C21" s="58">
        <f>IF(B20=1,B21+10,IF(B21=0,0,B21))</f>
        <v>0</v>
      </c>
      <c r="D21" s="50" t="str">
        <f>IF(AND(C21&gt;9,C21&lt;16),IF(C21=10,D34,IF(C21=11,D35,IF(C21=12,D36,IF(C21=13,D37,IF(C21=14,D38,IF(C21=15,D39,0)))))),"")</f>
        <v/>
      </c>
      <c r="E21" s="64" t="str">
        <f>IF(B21=1,A34,IF(B21=2,A35,IF(B21=3,A36,IF(B21=4,A37,IF(B21=5,A38,IF(B21=6,A39,IF(B21=7,A40,IF(B21=8,A41,A42))))))))</f>
        <v xml:space="preserve">девять </v>
      </c>
      <c r="F21" s="50" t="str">
        <f>IF(AND(C21&gt;15,C21&lt;20),IF(C21=16,D40,IF(C21=17,D41,IF(C21=18,D42,IF(C21=19,D43,0)))),"")</f>
        <v/>
      </c>
    </row>
    <row r="22" spans="1:9" s="50" customFormat="1" x14ac:dyDescent="0.2">
      <c r="A22" s="61"/>
      <c r="B22" s="54"/>
      <c r="C22" s="58"/>
      <c r="E22" s="50">
        <f>B21+B20*10+B19*100</f>
        <v>0</v>
      </c>
      <c r="F22" s="50" t="str">
        <f>IF(E22=0,"",IF(B20=1,"миллионов ",IF(B21=1,"миллион ",IF(OR(B21=2,B21=3,B21=4),"миллиона ","миллионов "))))</f>
        <v/>
      </c>
    </row>
    <row r="23" spans="1:9" s="50" customFormat="1" x14ac:dyDescent="0.2">
      <c r="A23" s="61">
        <f>TRUNC(A24/10)</f>
        <v>0</v>
      </c>
      <c r="B23" s="54">
        <f>TRUNC(RIGHT(A23))</f>
        <v>0</v>
      </c>
      <c r="C23" s="58">
        <f>B23</f>
        <v>0</v>
      </c>
      <c r="E23" s="62" t="str">
        <f>IF(B23=1,E43,IF(B23=2,G35,IF(B23=3,G36,IF(B23=4,G37,IF(B23=5,G38,IF(B23=6,G39,IF(B23=7,G40,IF(B23=8,G41,G42))))))))</f>
        <v xml:space="preserve">девятьсот </v>
      </c>
      <c r="I23" s="57"/>
    </row>
    <row r="24" spans="1:9" s="50" customFormat="1" x14ac:dyDescent="0.2">
      <c r="A24" s="61">
        <f>TRUNC(A25/10)</f>
        <v>0</v>
      </c>
      <c r="B24" s="54">
        <f>TRUNC(RIGHT(A24))</f>
        <v>0</v>
      </c>
      <c r="C24" s="58">
        <f>IF(B24=1,"",B24)</f>
        <v>0</v>
      </c>
      <c r="E24" s="64" t="str">
        <f>IF(OR(C24=0,B24=1),"",IF(B24=2,E35,IF(B24=3,E36,IF(B24=4,E37,IF(B24=5,E38,IF(B24=6,E39,IF(B24=7,E40,IF(B24=8,E41,E42))))))))</f>
        <v/>
      </c>
    </row>
    <row r="25" spans="1:9" s="50" customFormat="1" x14ac:dyDescent="0.2">
      <c r="A25" s="61">
        <f>TRUNC(A27/10)</f>
        <v>0</v>
      </c>
      <c r="B25" s="54">
        <f>TRUNC(RIGHT(A25))</f>
        <v>0</v>
      </c>
      <c r="C25" s="58">
        <f>IF(B24=1,B25+10,IF(B25=0,0,B25))</f>
        <v>0</v>
      </c>
      <c r="D25" s="50" t="str">
        <f>IF(AND(C25&gt;9,C25&lt;16),IF(C25=10,D34,IF(C25=11,D35,IF(C25=12,D36,IF(C25=13,D37,IF(C25=14,D38,IF(C25=15,D39,0)))))),"")</f>
        <v/>
      </c>
      <c r="E25" s="64" t="str">
        <f>IF(B25=1,B34,IF(B25=2,B35,IF(B25=3,A36,IF(B25=4,A37,IF(B25=5,A38,IF(B25=6,A39,IF(B25=7,A40,IF(B25=8,A41,A42))))))))</f>
        <v xml:space="preserve">девять </v>
      </c>
      <c r="F25" s="50" t="str">
        <f>IF(AND(C25&gt;15,C25&lt;20),IF(C25=16,D40,IF(C25=17,D41,IF(C25=18,D42,IF(C25=19,D43,0)))),"")</f>
        <v/>
      </c>
    </row>
    <row r="26" spans="1:9" s="50" customFormat="1" x14ac:dyDescent="0.2">
      <c r="A26" s="61"/>
      <c r="B26" s="54"/>
      <c r="C26" s="58"/>
      <c r="E26" s="65">
        <f>B23*100+B24*10+B25</f>
        <v>0</v>
      </c>
      <c r="F26" s="50" t="str">
        <f>IF(E26=0,"",IF(B24=1,"тысяч ",IF(B25=1,"тысяча ",IF(OR(B25=2,B25=3,B25=4),"тысячи ","тысяч "))))</f>
        <v/>
      </c>
    </row>
    <row r="27" spans="1:9" s="50" customFormat="1" x14ac:dyDescent="0.2">
      <c r="A27" s="61">
        <f>TRUNC(A28/10)</f>
        <v>0</v>
      </c>
      <c r="B27" s="54">
        <f>TRUNC(RIGHT(A27))</f>
        <v>0</v>
      </c>
      <c r="C27" s="58">
        <f>B27</f>
        <v>0</v>
      </c>
      <c r="E27" s="62" t="str">
        <f>IF(B27=1,E43,IF(B27=2,G35,IF(B27=3,G36,IF(B27=4,G37,IF(B27=5,G38,IF(B27=6,G39,IF(B27=7,G40,IF(B27=8,G41,G42))))))))</f>
        <v xml:space="preserve">девятьсот </v>
      </c>
    </row>
    <row r="28" spans="1:9" s="50" customFormat="1" x14ac:dyDescent="0.2">
      <c r="A28" s="61">
        <f>TRUNC(A29/10)</f>
        <v>0</v>
      </c>
      <c r="B28" s="66">
        <f>TRUNC(RIGHT(A28))</f>
        <v>0</v>
      </c>
      <c r="C28" s="58">
        <f>IF(B28=1,"",B28)</f>
        <v>0</v>
      </c>
      <c r="E28" s="64" t="str">
        <f>IF(OR(C28=0,B28=1),"",IF(C28=2,E35,IF(C28=3,E36,IF(C28=4,E37,IF(C28=5,E38,IF(C28=6,E39,IF(C28=7,E40,IF(C28=8,E41,E42))))))))</f>
        <v/>
      </c>
      <c r="G28" s="54"/>
    </row>
    <row r="29" spans="1:9" s="50" customFormat="1" x14ac:dyDescent="0.2">
      <c r="A29" s="61">
        <f>E13</f>
        <v>0</v>
      </c>
      <c r="B29" s="54">
        <f>TRUNC(RIGHT(A29))</f>
        <v>0</v>
      </c>
      <c r="C29" s="58">
        <f>IF(B28=1,B29+10,IF(B29=0,0,B29))</f>
        <v>0</v>
      </c>
      <c r="D29" s="50" t="str">
        <f>IF(AND(C29&gt;9,C29&lt;16),IF(C29=10,D34,IF(C29=11,D35,IF(C29=12,D36,IF(C29=13,D37,IF(C29=14,D38,IF(C29=15,D39,0)))))),"")</f>
        <v/>
      </c>
      <c r="E29" s="64" t="str">
        <f>IF(B29=1,A34,IF(B29=2,A35,IF(B29=3,A36,IF(B29=4,A37,IF(B29=5,A38,IF(B29=6,A39,IF(B29=7,A40,IF(B29=8,A41,A42))))))))</f>
        <v xml:space="preserve">девять </v>
      </c>
      <c r="F29" s="50" t="str">
        <f>IF(AND(C29&gt;15,C29&lt;20),IF(C29=16,D40,IF(C29=17,D41,IF(C29=18,D42,IF(C29=19,D43,0)))),"")</f>
        <v/>
      </c>
      <c r="G29" s="54"/>
    </row>
    <row r="30" spans="1:9" s="50" customFormat="1" x14ac:dyDescent="0.2">
      <c r="A30" s="56"/>
      <c r="B30" s="66"/>
      <c r="C30" s="67"/>
      <c r="E30" s="65">
        <f>B27*100+B28*10+B29</f>
        <v>0</v>
      </c>
      <c r="F30" s="50" t="str">
        <f>IF(E30+E26+E22+E18=0,"ноль руб. ",IF(C29=1,"руб. ",IF(OR(C29=2,C29=3,C29=4),"руб. ","руб. ")))</f>
        <v xml:space="preserve">ноль руб. </v>
      </c>
      <c r="G30" s="54"/>
    </row>
    <row r="31" spans="1:9" s="50" customFormat="1" x14ac:dyDescent="0.2">
      <c r="A31" s="68">
        <f>ROUND(100*(E2-E13),0)</f>
        <v>0</v>
      </c>
      <c r="C31" s="67">
        <f>TRUNC(A31/10)</f>
        <v>0</v>
      </c>
      <c r="E31" s="64" t="str">
        <f>IF(OR(C31=1,C31=0),"",IF(C31=2,E35,IF(C31=3,E36,IF(C31=4,E37,IF(C31=5,E38,IF(C31=6,E39,IF(C31=7,E40,IF(C31=8,E41,E42))))))))</f>
        <v/>
      </c>
      <c r="H31" s="54"/>
    </row>
    <row r="32" spans="1:9" s="50" customFormat="1" x14ac:dyDescent="0.2">
      <c r="C32" s="67">
        <f>TRUNC(A31-C31*10)</f>
        <v>0</v>
      </c>
      <c r="E32" s="64" t="str">
        <f>IF(C32=1,B34,IF(C32=2,B35,IF(C32=3,A36,IF(C32=4,A37,IF(C32=5,A38,IF(C32=6,A39,IF(C32=7,A40,IF(C32=8,A41,A42))))))))</f>
        <v xml:space="preserve">девять </v>
      </c>
      <c r="H32" s="54"/>
    </row>
    <row r="33" spans="1:11" s="50" customFormat="1" x14ac:dyDescent="0.2">
      <c r="F33" s="50" t="s">
        <v>56</v>
      </c>
      <c r="H33" s="54"/>
    </row>
    <row r="34" spans="1:11" s="50" customFormat="1" x14ac:dyDescent="0.2">
      <c r="A34" s="69" t="s">
        <v>57</v>
      </c>
      <c r="B34" s="69" t="s">
        <v>58</v>
      </c>
      <c r="C34" s="69"/>
      <c r="D34" s="69" t="s">
        <v>59</v>
      </c>
      <c r="H34" s="54"/>
    </row>
    <row r="35" spans="1:11" s="50" customFormat="1" x14ac:dyDescent="0.2">
      <c r="A35" s="69" t="s">
        <v>60</v>
      </c>
      <c r="B35" s="69" t="s">
        <v>61</v>
      </c>
      <c r="C35" s="69"/>
      <c r="D35" s="69" t="s">
        <v>62</v>
      </c>
      <c r="E35" s="69" t="s">
        <v>63</v>
      </c>
      <c r="G35" s="69" t="s">
        <v>64</v>
      </c>
    </row>
    <row r="36" spans="1:11" s="50" customFormat="1" x14ac:dyDescent="0.2">
      <c r="A36" s="69" t="s">
        <v>65</v>
      </c>
      <c r="B36" s="69"/>
      <c r="C36" s="69"/>
      <c r="D36" s="69" t="s">
        <v>66</v>
      </c>
      <c r="E36" s="69" t="s">
        <v>67</v>
      </c>
      <c r="G36" s="69" t="s">
        <v>68</v>
      </c>
    </row>
    <row r="37" spans="1:11" s="50" customFormat="1" x14ac:dyDescent="0.2">
      <c r="A37" s="69" t="s">
        <v>69</v>
      </c>
      <c r="B37" s="69"/>
      <c r="C37" s="69"/>
      <c r="D37" s="69" t="s">
        <v>70</v>
      </c>
      <c r="E37" s="69" t="s">
        <v>71</v>
      </c>
      <c r="G37" s="69" t="s">
        <v>72</v>
      </c>
    </row>
    <row r="38" spans="1:11" s="50" customFormat="1" x14ac:dyDescent="0.2">
      <c r="A38" s="69" t="s">
        <v>73</v>
      </c>
      <c r="B38" s="69"/>
      <c r="C38" s="69"/>
      <c r="D38" s="69" t="s">
        <v>74</v>
      </c>
      <c r="E38" s="69" t="s">
        <v>75</v>
      </c>
      <c r="G38" s="69" t="s">
        <v>76</v>
      </c>
    </row>
    <row r="39" spans="1:11" s="50" customFormat="1" x14ac:dyDescent="0.2">
      <c r="A39" s="69" t="s">
        <v>77</v>
      </c>
      <c r="B39" s="69"/>
      <c r="C39" s="69"/>
      <c r="D39" s="69" t="s">
        <v>78</v>
      </c>
      <c r="E39" s="69" t="s">
        <v>79</v>
      </c>
      <c r="G39" s="69" t="s">
        <v>80</v>
      </c>
    </row>
    <row r="40" spans="1:11" s="50" customFormat="1" x14ac:dyDescent="0.2">
      <c r="A40" s="69" t="s">
        <v>81</v>
      </c>
      <c r="B40" s="69"/>
      <c r="C40" s="69"/>
      <c r="D40" s="69" t="s">
        <v>82</v>
      </c>
      <c r="E40" s="69" t="s">
        <v>83</v>
      </c>
      <c r="G40" s="69" t="s">
        <v>84</v>
      </c>
    </row>
    <row r="41" spans="1:11" s="50" customFormat="1" x14ac:dyDescent="0.2">
      <c r="A41" s="70" t="s">
        <v>85</v>
      </c>
      <c r="B41" s="69"/>
      <c r="C41" s="69"/>
      <c r="D41" s="69" t="s">
        <v>86</v>
      </c>
      <c r="E41" s="69" t="s">
        <v>87</v>
      </c>
      <c r="G41" s="69" t="s">
        <v>88</v>
      </c>
    </row>
    <row r="42" spans="1:11" s="50" customFormat="1" x14ac:dyDescent="0.2">
      <c r="A42" s="69" t="s">
        <v>89</v>
      </c>
      <c r="B42" s="69"/>
      <c r="C42" s="69"/>
      <c r="D42" s="69" t="s">
        <v>90</v>
      </c>
      <c r="E42" s="69" t="s">
        <v>91</v>
      </c>
      <c r="G42" s="69" t="s">
        <v>92</v>
      </c>
    </row>
    <row r="43" spans="1:11" s="50" customFormat="1" x14ac:dyDescent="0.2">
      <c r="B43" s="69"/>
      <c r="C43" s="69"/>
      <c r="D43" s="69" t="s">
        <v>93</v>
      </c>
      <c r="E43" s="69" t="s">
        <v>94</v>
      </c>
      <c r="H43" s="54"/>
    </row>
    <row r="44" spans="1:11" s="50" customFormat="1" ht="12.95" customHeight="1" x14ac:dyDescent="0.2">
      <c r="A44" s="256" t="s">
        <v>95</v>
      </c>
      <c r="B44" s="256"/>
      <c r="C44" s="256"/>
      <c r="D44" s="256"/>
      <c r="E44" s="256"/>
      <c r="F44" s="256"/>
      <c r="G44" s="256"/>
      <c r="H44" s="256"/>
      <c r="I44" s="256"/>
      <c r="J44" s="251" t="s">
        <v>96</v>
      </c>
      <c r="K44" s="251"/>
    </row>
    <row r="45" spans="1:11" s="50" customFormat="1" x14ac:dyDescent="0.2">
      <c r="A45" s="256"/>
      <c r="B45" s="256"/>
      <c r="C45" s="256"/>
      <c r="D45" s="256"/>
      <c r="E45" s="256"/>
      <c r="F45" s="256"/>
      <c r="G45" s="256"/>
      <c r="H45" s="256"/>
      <c r="I45" s="256"/>
      <c r="J45" s="251"/>
      <c r="K45" s="251"/>
    </row>
    <row r="46" spans="1:11" s="50" customFormat="1" x14ac:dyDescent="0.2">
      <c r="B46" s="69"/>
      <c r="C46" s="69"/>
      <c r="G46" s="250" t="s">
        <v>97</v>
      </c>
      <c r="H46" s="250"/>
      <c r="I46" s="250"/>
      <c r="J46" s="71" t="s">
        <v>98</v>
      </c>
    </row>
    <row r="47" spans="1:11" s="50" customFormat="1" x14ac:dyDescent="0.2">
      <c r="B47" s="69"/>
      <c r="C47" s="69"/>
      <c r="H47" s="54"/>
    </row>
    <row r="48" spans="1:11" s="50" customFormat="1" x14ac:dyDescent="0.2">
      <c r="B48" s="69"/>
      <c r="C48" s="69"/>
      <c r="H48" s="54"/>
    </row>
    <row r="49" spans="2:8" s="50" customFormat="1" x14ac:dyDescent="0.2">
      <c r="B49" s="69"/>
      <c r="C49" s="69"/>
      <c r="H49" s="54"/>
    </row>
    <row r="50" spans="2:8" s="50" customFormat="1" x14ac:dyDescent="0.2">
      <c r="B50" s="69"/>
      <c r="C50" s="69"/>
      <c r="H50" s="54"/>
    </row>
    <row r="51" spans="2:8" s="50" customFormat="1" x14ac:dyDescent="0.2">
      <c r="B51" s="69"/>
      <c r="C51" s="69"/>
      <c r="H51" s="54"/>
    </row>
    <row r="52" spans="2:8" s="50" customFormat="1" x14ac:dyDescent="0.2">
      <c r="B52" s="69"/>
      <c r="C52" s="69"/>
      <c r="H52" s="54"/>
    </row>
    <row r="100" spans="1:4" x14ac:dyDescent="0.2">
      <c r="A100" s="251" t="s">
        <v>99</v>
      </c>
      <c r="B100" s="251"/>
      <c r="C100" s="251"/>
      <c r="D100" s="251"/>
    </row>
    <row r="101" spans="1:4" x14ac:dyDescent="0.2">
      <c r="A101" s="30" t="s">
        <v>100</v>
      </c>
    </row>
  </sheetData>
  <sheetProtection selectLockedCells="1" selectUnlockedCells="1"/>
  <mergeCells count="8">
    <mergeCell ref="G46:I46"/>
    <mergeCell ref="A100:D100"/>
    <mergeCell ref="A1:N1"/>
    <mergeCell ref="N3:O3"/>
    <mergeCell ref="K4:M4"/>
    <mergeCell ref="H7:J11"/>
    <mergeCell ref="A44:I45"/>
    <mergeCell ref="J44:K45"/>
  </mergeCells>
  <phoneticPr fontId="0" type="noConversion"/>
  <hyperlinks>
    <hyperlink ref="J44" r:id="rId1"/>
    <hyperlink ref="J46" r:id="rId2"/>
    <hyperlink ref="A100" r:id="rId3"/>
  </hyperlinks>
  <pageMargins left="0.75" right="0.75" top="1" bottom="1" header="0.51180555555555551" footer="0.51180555555555551"/>
  <pageSetup paperSize="9" firstPageNumber="0" orientation="portrait" horizontalDpi="300" verticalDpi="300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6"/>
  <sheetViews>
    <sheetView workbookViewId="0">
      <selection activeCell="A9" sqref="A9"/>
    </sheetView>
  </sheetViews>
  <sheetFormatPr defaultRowHeight="15" x14ac:dyDescent="0.25"/>
  <cols>
    <col min="1" max="1" width="44.109375" style="116" customWidth="1"/>
    <col min="2" max="2" width="3" style="117" bestFit="1" customWidth="1"/>
    <col min="3" max="16384" width="8.88671875" style="118"/>
  </cols>
  <sheetData>
    <row r="1" spans="1:2" x14ac:dyDescent="0.25">
      <c r="A1" s="116" t="s">
        <v>118</v>
      </c>
      <c r="B1" s="117" t="s">
        <v>119</v>
      </c>
    </row>
    <row r="2" spans="1:2" ht="30" x14ac:dyDescent="0.25">
      <c r="A2" s="116" t="s">
        <v>120</v>
      </c>
      <c r="B2" s="117" t="s">
        <v>121</v>
      </c>
    </row>
    <row r="3" spans="1:2" x14ac:dyDescent="0.25">
      <c r="A3" s="116" t="s">
        <v>128</v>
      </c>
      <c r="B3" s="117" t="s">
        <v>129</v>
      </c>
    </row>
    <row r="4" spans="1:2" x14ac:dyDescent="0.25">
      <c r="A4" s="116" t="s">
        <v>124</v>
      </c>
      <c r="B4" s="117" t="s">
        <v>125</v>
      </c>
    </row>
    <row r="5" spans="1:2" x14ac:dyDescent="0.25">
      <c r="A5" s="116" t="s">
        <v>126</v>
      </c>
      <c r="B5" s="117" t="s">
        <v>127</v>
      </c>
    </row>
    <row r="6" spans="1:2" ht="30" x14ac:dyDescent="0.25">
      <c r="A6" s="116" t="s">
        <v>122</v>
      </c>
      <c r="B6" s="117" t="s">
        <v>123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1ae3a8e022796747f9776e698862b56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af7464e8fd28f52b5c6ba8fd271f09ae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VVDU5HPDTQC2-32-409222</_dlc_DocId>
    <_dlc_DocIdUrl xmlns="a5444ea2-90b0-4ece-a612-f39e0dd9a22f">
      <Url>http://docs/dms/ERequests/_layouts/15/DocIdRedir.aspx?ID=VVDU5HPDTQC2-32-409222</Url>
      <Description>VVDU5HPDTQC2-32-409222</Description>
    </_dlc_DocIdUrl>
  </documentManagement>
</p:properties>
</file>

<file path=customXml/itemProps1.xml><?xml version="1.0" encoding="utf-8"?>
<ds:datastoreItem xmlns:ds="http://schemas.openxmlformats.org/officeDocument/2006/customXml" ds:itemID="{44014792-34D9-413A-BA33-0E2165864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EBC7B-915A-4E60-BEF2-3A5D131C6D1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26E74D-CE25-4396-A372-3637E7E5F9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355690-52C1-472B-A05D-28AB1EE4F10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a5444ea2-90b0-4ece-a612-f39e0dd9a22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Ведомость</vt:lpstr>
      <vt:lpstr>Накладная</vt:lpstr>
      <vt:lpstr>Квитанция</vt:lpstr>
      <vt:lpstr>стр.7</vt:lpstr>
      <vt:lpstr>Лист1</vt:lpstr>
    </vt:vector>
  </TitlesOfParts>
  <Company>ZAO Raiffeisenbank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BOYKOVA Tatyana</dc:creator>
  <cp:lastModifiedBy>Степанова Марина Сергеевна</cp:lastModifiedBy>
  <cp:lastPrinted>2017-12-26T07:48:18Z</cp:lastPrinted>
  <dcterms:created xsi:type="dcterms:W3CDTF">2014-10-16T11:13:49Z</dcterms:created>
  <dcterms:modified xsi:type="dcterms:W3CDTF">2019-02-19T14:14:29Z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03b643b5-35d8-41f0-be9e-0e70e507c66e</vt:lpwstr>
  </property>
</Properties>
</file>